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ekHarwood\U3A National\Finance\Others\Accounts Formats\"/>
    </mc:Choice>
  </mc:AlternateContent>
  <xr:revisionPtr revIDLastSave="0" documentId="13_ncr:1_{0A75CAC4-93A2-48BC-9F48-C1400A03AD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come &amp; Expenditure" sheetId="9" r:id="rId1"/>
    <sheet name="Journal_Ledger" sheetId="13" r:id="rId2"/>
    <sheet name="Balance Sheet" sheetId="11" r:id="rId3"/>
    <sheet name="Cashflows" sheetId="5" r:id="rId4"/>
    <sheet name="Groups" sheetId="10" r:id="rId5"/>
    <sheet name="Back Up for Groups" sheetId="12" r:id="rId6"/>
  </sheets>
  <externalReferences>
    <externalReference r:id="rId7"/>
  </externalReferences>
  <definedNames>
    <definedName name="_xlnm.Print_Area" localSheetId="0">'Income &amp; Expenditure'!$B$1:$F$57</definedName>
    <definedName name="_xlnm.Print_Area" localSheetId="1">Journal_Ledger!$A$1:$U$114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3" l="1"/>
  <c r="F104" i="13"/>
  <c r="BK100" i="13"/>
  <c r="BJ100" i="13"/>
  <c r="BI100" i="13"/>
  <c r="BH100" i="13"/>
  <c r="BG100" i="13"/>
  <c r="BF100" i="13"/>
  <c r="BE100" i="13"/>
  <c r="BD100" i="13"/>
  <c r="BC100" i="13"/>
  <c r="BB100" i="13"/>
  <c r="BA100" i="13"/>
  <c r="I110" i="13" s="1"/>
  <c r="AZ100" i="13"/>
  <c r="H110" i="13" s="1"/>
  <c r="J110" i="13" s="1"/>
  <c r="AY100" i="13"/>
  <c r="AX100" i="13"/>
  <c r="AW100" i="13"/>
  <c r="AV100" i="13"/>
  <c r="AU100" i="13"/>
  <c r="AT100" i="13"/>
  <c r="AS100" i="13"/>
  <c r="AR100" i="13"/>
  <c r="AQ100" i="13"/>
  <c r="AP100" i="13"/>
  <c r="AO100" i="13"/>
  <c r="AN100" i="13"/>
  <c r="AM100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I109" i="13" s="1"/>
  <c r="Z100" i="13"/>
  <c r="Y100" i="13"/>
  <c r="X100" i="13"/>
  <c r="H111" i="13" s="1"/>
  <c r="W100" i="13"/>
  <c r="S100" i="13"/>
  <c r="F105" i="13" s="1"/>
  <c r="Q100" i="13"/>
  <c r="P100" i="13"/>
  <c r="O100" i="13"/>
  <c r="N100" i="13"/>
  <c r="N101" i="13" s="1"/>
  <c r="M100" i="13"/>
  <c r="L100" i="13"/>
  <c r="L101" i="13" s="1"/>
  <c r="K100" i="13"/>
  <c r="J100" i="13"/>
  <c r="J101" i="13" s="1"/>
  <c r="I100" i="13"/>
  <c r="H100" i="13"/>
  <c r="H101" i="13" s="1"/>
  <c r="R4" i="13"/>
  <c r="R100" i="13" s="1"/>
  <c r="R101" i="13" s="1"/>
  <c r="CI3" i="13"/>
  <c r="H31" i="11"/>
  <c r="H32" i="11"/>
  <c r="H33" i="11"/>
  <c r="H34" i="11"/>
  <c r="H35" i="11"/>
  <c r="H36" i="11"/>
  <c r="C21" i="11" s="1"/>
  <c r="H30" i="11"/>
  <c r="E37" i="11"/>
  <c r="F37" i="11"/>
  <c r="G37" i="11"/>
  <c r="D37" i="11"/>
  <c r="F19" i="9"/>
  <c r="H35" i="9"/>
  <c r="L35" i="9" s="1"/>
  <c r="C35" i="9" s="1"/>
  <c r="H17" i="9"/>
  <c r="L17" i="9" s="1"/>
  <c r="C17" i="9" s="1"/>
  <c r="C18" i="9"/>
  <c r="L7" i="9"/>
  <c r="C7" i="9" s="1"/>
  <c r="C51" i="9" s="1"/>
  <c r="L9" i="9"/>
  <c r="C9" i="9" s="1"/>
  <c r="L10" i="9"/>
  <c r="C10" i="9" s="1"/>
  <c r="L12" i="9"/>
  <c r="C12" i="9" s="1"/>
  <c r="L13" i="9"/>
  <c r="C13" i="9" s="1"/>
  <c r="L14" i="9"/>
  <c r="C14" i="9" s="1"/>
  <c r="L15" i="9"/>
  <c r="C15" i="9" s="1"/>
  <c r="L21" i="9"/>
  <c r="C21" i="9" s="1"/>
  <c r="L22" i="9"/>
  <c r="C22" i="9" s="1"/>
  <c r="L23" i="9"/>
  <c r="C23" i="9" s="1"/>
  <c r="L24" i="9"/>
  <c r="C24" i="9" s="1"/>
  <c r="L25" i="9"/>
  <c r="C25" i="9" s="1"/>
  <c r="L26" i="9"/>
  <c r="C26" i="9" s="1"/>
  <c r="L27" i="9"/>
  <c r="C27" i="9" s="1"/>
  <c r="L28" i="9"/>
  <c r="C28" i="9" s="1"/>
  <c r="L29" i="9"/>
  <c r="C29" i="9" s="1"/>
  <c r="L30" i="9"/>
  <c r="C30" i="9" s="1"/>
  <c r="L31" i="9"/>
  <c r="C31" i="9" s="1"/>
  <c r="L32" i="9"/>
  <c r="C32" i="9" s="1"/>
  <c r="L33" i="9"/>
  <c r="C33" i="9" s="1"/>
  <c r="L6" i="9"/>
  <c r="C6" i="9" s="1"/>
  <c r="H20" i="9"/>
  <c r="AQ14" i="12"/>
  <c r="AR14" i="12" s="1"/>
  <c r="AQ5" i="12"/>
  <c r="AR5" i="12" s="1"/>
  <c r="E4" i="13" l="1"/>
  <c r="E5" i="13" s="1"/>
  <c r="E6" i="13" s="1"/>
  <c r="E7" i="13" s="1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  <c r="E70" i="13" s="1"/>
  <c r="E71" i="13" s="1"/>
  <c r="E72" i="13" s="1"/>
  <c r="E73" i="13" s="1"/>
  <c r="E74" i="13" s="1"/>
  <c r="E75" i="13" s="1"/>
  <c r="E76" i="13" s="1"/>
  <c r="E77" i="13" s="1"/>
  <c r="E78" i="13" s="1"/>
  <c r="E79" i="13" s="1"/>
  <c r="E80" i="13" s="1"/>
  <c r="E81" i="13" s="1"/>
  <c r="E82" i="13" s="1"/>
  <c r="E83" i="13" s="1"/>
  <c r="E84" i="13" s="1"/>
  <c r="E85" i="13" s="1"/>
  <c r="E86" i="13" s="1"/>
  <c r="E87" i="13" s="1"/>
  <c r="E88" i="13" s="1"/>
  <c r="E89" i="13" s="1"/>
  <c r="E90" i="13" s="1"/>
  <c r="E91" i="13" s="1"/>
  <c r="E92" i="13" s="1"/>
  <c r="E93" i="13" s="1"/>
  <c r="E94" i="13" s="1"/>
  <c r="E95" i="13" s="1"/>
  <c r="E96" i="13" s="1"/>
  <c r="E97" i="13" s="1"/>
  <c r="E98" i="13" s="1"/>
  <c r="E99" i="13" s="1"/>
  <c r="J111" i="13"/>
  <c r="P101" i="13"/>
  <c r="F4" i="13"/>
  <c r="F5" i="13" s="1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F71" i="13" s="1"/>
  <c r="F72" i="13" s="1"/>
  <c r="F73" i="13" s="1"/>
  <c r="F74" i="13" s="1"/>
  <c r="F75" i="13" s="1"/>
  <c r="F76" i="13" s="1"/>
  <c r="F77" i="13" s="1"/>
  <c r="F78" i="13" s="1"/>
  <c r="F79" i="13" s="1"/>
  <c r="F80" i="13" s="1"/>
  <c r="F81" i="13" s="1"/>
  <c r="F82" i="13" s="1"/>
  <c r="F83" i="13" s="1"/>
  <c r="F84" i="13" s="1"/>
  <c r="F85" i="13" s="1"/>
  <c r="F86" i="13" s="1"/>
  <c r="F87" i="13" s="1"/>
  <c r="F88" i="13" s="1"/>
  <c r="F89" i="13" s="1"/>
  <c r="F90" i="13" s="1"/>
  <c r="F91" i="13" s="1"/>
  <c r="F92" i="13" s="1"/>
  <c r="F93" i="13" s="1"/>
  <c r="F94" i="13" s="1"/>
  <c r="F95" i="13" s="1"/>
  <c r="F96" i="13" s="1"/>
  <c r="F97" i="13" s="1"/>
  <c r="F98" i="13" s="1"/>
  <c r="F99" i="13" s="1"/>
  <c r="F103" i="13" s="1"/>
  <c r="F107" i="13" s="1"/>
  <c r="H109" i="13"/>
  <c r="J109" i="13" s="1"/>
  <c r="J112" i="13" s="1"/>
  <c r="BL100" i="13"/>
  <c r="H112" i="13"/>
  <c r="I112" i="13"/>
  <c r="C16" i="11"/>
  <c r="H37" i="11"/>
  <c r="F12" i="11"/>
  <c r="C8" i="11" s="1"/>
  <c r="D12" i="11" s="1"/>
  <c r="K6" i="10"/>
  <c r="K7" i="10"/>
  <c r="K8" i="10"/>
  <c r="K9" i="10"/>
  <c r="K10" i="10"/>
  <c r="K11" i="10"/>
  <c r="K16" i="10"/>
  <c r="K17" i="10"/>
  <c r="K18" i="10"/>
  <c r="K19" i="10"/>
  <c r="K20" i="10"/>
  <c r="K21" i="10"/>
  <c r="K5" i="10"/>
  <c r="B17" i="10"/>
  <c r="B18" i="10"/>
  <c r="B19" i="10"/>
  <c r="B16" i="10"/>
  <c r="A20" i="5"/>
  <c r="A21" i="5"/>
  <c r="A22" i="5"/>
  <c r="A23" i="5"/>
  <c r="A24" i="5"/>
  <c r="A25" i="5"/>
  <c r="A26" i="5"/>
  <c r="A27" i="5"/>
  <c r="A28" i="5"/>
  <c r="A29" i="5"/>
  <c r="A30" i="5"/>
  <c r="A19" i="5"/>
  <c r="B26" i="5"/>
  <c r="F37" i="9"/>
  <c r="A13" i="5"/>
  <c r="C15" i="11" l="1"/>
  <c r="D17" i="11" s="1"/>
  <c r="C20" i="11" s="1"/>
  <c r="C22" i="11" s="1"/>
  <c r="C26" i="11" s="1"/>
  <c r="C27" i="11" s="1"/>
  <c r="E15" i="11"/>
  <c r="F17" i="11" s="1"/>
  <c r="K23" i="10"/>
  <c r="K13" i="10"/>
  <c r="P24" i="5"/>
  <c r="B24" i="5" s="1"/>
  <c r="P25" i="5"/>
  <c r="P26" i="5"/>
  <c r="B25" i="5" s="1"/>
  <c r="B27" i="5" l="1"/>
  <c r="P9" i="5" l="1"/>
  <c r="P10" i="5" l="1"/>
  <c r="P12" i="5"/>
  <c r="P8" i="5"/>
  <c r="B12" i="5" l="1"/>
  <c r="B13" i="5"/>
  <c r="B8" i="5"/>
  <c r="B9" i="5"/>
  <c r="B10" i="5"/>
  <c r="B11" i="5"/>
  <c r="P20" i="5"/>
  <c r="B20" i="5" s="1"/>
  <c r="J16" i="5" l="1"/>
  <c r="P21" i="5" l="1"/>
  <c r="B21" i="5" s="1"/>
  <c r="P22" i="5"/>
  <c r="B22" i="5" s="1"/>
  <c r="P23" i="5"/>
  <c r="B23" i="5" s="1"/>
  <c r="P28" i="5"/>
  <c r="B29" i="5" s="1"/>
  <c r="P29" i="5"/>
  <c r="B30" i="5" s="1"/>
  <c r="P27" i="5"/>
  <c r="B28" i="5" s="1"/>
  <c r="E32" i="5" l="1"/>
  <c r="F32" i="5"/>
  <c r="G32" i="5"/>
  <c r="H32" i="5"/>
  <c r="I32" i="5"/>
  <c r="K32" i="5"/>
  <c r="L32" i="5"/>
  <c r="M32" i="5"/>
  <c r="N32" i="5"/>
  <c r="H16" i="5"/>
  <c r="G16" i="5"/>
  <c r="E16" i="5"/>
  <c r="I16" i="5"/>
  <c r="K16" i="5"/>
  <c r="N16" i="5"/>
  <c r="M16" i="5"/>
  <c r="F16" i="5"/>
  <c r="O16" i="5"/>
  <c r="N34" i="5" l="1"/>
  <c r="G34" i="5"/>
  <c r="K34" i="5"/>
  <c r="H34" i="5"/>
  <c r="D16" i="5"/>
  <c r="E34" i="5"/>
  <c r="F34" i="5"/>
  <c r="I34" i="5"/>
  <c r="M34" i="5"/>
  <c r="E45" i="9" l="1"/>
  <c r="L16" i="5" l="1"/>
  <c r="L34" i="5" s="1"/>
  <c r="O32" i="5" l="1"/>
  <c r="O34" i="5" s="1"/>
  <c r="D32" i="5"/>
  <c r="D34" i="5" s="1"/>
  <c r="J32" i="5" l="1"/>
  <c r="P19" i="5"/>
  <c r="B19" i="5" l="1"/>
  <c r="B32" i="5" s="1"/>
  <c r="D37" i="9"/>
  <c r="H37" i="9" s="1"/>
  <c r="L37" i="9" s="1"/>
  <c r="J34" i="5"/>
  <c r="C32" i="5"/>
  <c r="P32" i="5" l="1"/>
  <c r="P11" i="5"/>
  <c r="C46" i="9" l="1"/>
  <c r="F39" i="9"/>
  <c r="E46" i="9"/>
  <c r="F47" i="9" s="1"/>
  <c r="P7" i="5"/>
  <c r="Q7" i="5" s="1"/>
  <c r="C44" i="9" l="1"/>
  <c r="E50" i="9"/>
  <c r="F52" i="9" s="1"/>
  <c r="C16" i="5"/>
  <c r="C34" i="5" s="1"/>
  <c r="C36" i="5" s="1"/>
  <c r="C40" i="5" s="1"/>
  <c r="Q16" i="5"/>
  <c r="B7" i="5" l="1"/>
  <c r="B16" i="5" s="1"/>
  <c r="D19" i="9"/>
  <c r="H19" i="9" s="1"/>
  <c r="L19" i="9" s="1"/>
  <c r="P34" i="5"/>
  <c r="P16" i="5"/>
  <c r="R16" i="5" s="1"/>
  <c r="D36" i="5"/>
  <c r="D40" i="5" s="1"/>
  <c r="D39" i="9" l="1"/>
  <c r="H39" i="9" s="1"/>
  <c r="L39" i="9" s="1"/>
  <c r="C45" i="9"/>
  <c r="D47" i="9" s="1"/>
  <c r="C50" i="9" s="1"/>
  <c r="D52" i="9" s="1"/>
  <c r="E36" i="5"/>
  <c r="E40" i="5" l="1"/>
  <c r="F36" i="5"/>
  <c r="F40" i="5" s="1"/>
  <c r="G36" i="5" l="1"/>
  <c r="G40" i="5" s="1"/>
  <c r="H36" i="5" l="1"/>
  <c r="H40" i="5" s="1"/>
  <c r="I36" i="5" l="1"/>
  <c r="I40" i="5" s="1"/>
  <c r="J36" i="5" l="1"/>
  <c r="J40" i="5" s="1"/>
  <c r="K36" i="5" l="1"/>
  <c r="K40" i="5" s="1"/>
  <c r="L36" i="5" l="1"/>
  <c r="L40" i="5" s="1"/>
  <c r="M36" i="5" l="1"/>
  <c r="M40" i="5" s="1"/>
  <c r="N36" i="5" l="1"/>
  <c r="N40" i="5" s="1"/>
</calcChain>
</file>

<file path=xl/sharedStrings.xml><?xml version="1.0" encoding="utf-8"?>
<sst xmlns="http://schemas.openxmlformats.org/spreadsheetml/2006/main" count="535" uniqueCount="344">
  <si>
    <t>Subscriptions</t>
  </si>
  <si>
    <t>Donations</t>
  </si>
  <si>
    <t>Income</t>
  </si>
  <si>
    <t>Expendidure</t>
  </si>
  <si>
    <t>Bank statement</t>
  </si>
  <si>
    <t>Net cash</t>
  </si>
  <si>
    <t>Income over expenditure</t>
  </si>
  <si>
    <t>Balance brought forward</t>
  </si>
  <si>
    <t>Income for year</t>
  </si>
  <si>
    <t>Expenditure for year</t>
  </si>
  <si>
    <t>Represented by:</t>
  </si>
  <si>
    <t>Variance</t>
  </si>
  <si>
    <t>Brought Forward</t>
  </si>
  <si>
    <t>Operating Account</t>
  </si>
  <si>
    <t>Next Year</t>
  </si>
  <si>
    <t>Subscriptions collected in advance</t>
  </si>
  <si>
    <t>Cash in operatng account</t>
  </si>
  <si>
    <t>Visitors</t>
  </si>
  <si>
    <t>Diaries</t>
  </si>
  <si>
    <t>Gift Aid</t>
  </si>
  <si>
    <t>Printing &amp; Mailing</t>
  </si>
  <si>
    <t>Vistitors</t>
  </si>
  <si>
    <t>Third Age Trust Grant</t>
  </si>
  <si>
    <t>Hall hire</t>
  </si>
  <si>
    <t>Speaker Fees</t>
  </si>
  <si>
    <t>Zoom costs</t>
  </si>
  <si>
    <t>Sum Up Charges</t>
  </si>
  <si>
    <t>Catering</t>
  </si>
  <si>
    <t>Committee costs</t>
  </si>
  <si>
    <t>Diaries/ Books</t>
  </si>
  <si>
    <r>
      <rPr>
        <b/>
        <sz val="10"/>
        <color theme="1"/>
        <rFont val="Calibri"/>
        <family val="2"/>
        <scheme val="minor"/>
      </rPr>
      <t>Operating Excess/ Deficit</t>
    </r>
    <r>
      <rPr>
        <sz val="10"/>
        <color theme="1"/>
        <rFont val="Calibri"/>
        <family val="2"/>
        <scheme val="minor"/>
      </rPr>
      <t xml:space="preserve"> </t>
    </r>
  </si>
  <si>
    <t>Third Age Trust Beacon</t>
  </si>
  <si>
    <t>Subscriptions: 2022</t>
  </si>
  <si>
    <t>Subscriptions: 2021</t>
  </si>
  <si>
    <t>u3a Name:</t>
  </si>
  <si>
    <t xml:space="preserve">For the period: </t>
  </si>
  <si>
    <t>Income (Operating receipts)</t>
  </si>
  <si>
    <t>Expenditure (Operating payments)</t>
  </si>
  <si>
    <t>Budget</t>
  </si>
  <si>
    <t>Year End Forecast</t>
  </si>
  <si>
    <t>OPTIONAL:</t>
  </si>
  <si>
    <t>From Income &amp; Expenditure Sheet</t>
  </si>
  <si>
    <t>THIS SHEET IS OPTIONAL . DELETE IF YOU DON'T WANT TO USE, IE CASHFLOW IS NOT AN ISSUE FOR YOUR U3A</t>
  </si>
  <si>
    <t>Reference</t>
  </si>
  <si>
    <t>Slip No.</t>
  </si>
  <si>
    <t>Date</t>
  </si>
  <si>
    <t>Source</t>
  </si>
  <si>
    <t>Description</t>
  </si>
  <si>
    <t>Amount</t>
  </si>
  <si>
    <t>General Meetings &amp; Diaries</t>
  </si>
  <si>
    <t>Art Appreciation 1</t>
  </si>
  <si>
    <t>Art Appreciation 2</t>
  </si>
  <si>
    <t>Bridge - Chicago</t>
  </si>
  <si>
    <t>Bridge - Duplicate</t>
  </si>
  <si>
    <t>Classical Guitar</t>
  </si>
  <si>
    <t>Creative Writing</t>
  </si>
  <si>
    <t>Folk Dancing</t>
  </si>
  <si>
    <t>French</t>
  </si>
  <si>
    <t>Gardening</t>
  </si>
  <si>
    <t>History Through Biography</t>
  </si>
  <si>
    <t>Keep Fit</t>
  </si>
  <si>
    <t>Learning to Retire</t>
  </si>
  <si>
    <t>Local Studies</t>
  </si>
  <si>
    <t>Marquetry</t>
  </si>
  <si>
    <t>Memory Course</t>
  </si>
  <si>
    <t>Modern World</t>
  </si>
  <si>
    <t>Outings by Public Transport</t>
  </si>
  <si>
    <t>Philosophy</t>
  </si>
  <si>
    <t>Psychology</t>
  </si>
  <si>
    <t>Psychology 2</t>
  </si>
  <si>
    <t>Science &amp; Technology</t>
  </si>
  <si>
    <t>Singing for Fun</t>
  </si>
  <si>
    <t>Singing with Friends Dememtia Choir</t>
  </si>
  <si>
    <t>Social Studies</t>
  </si>
  <si>
    <t>Table tennis</t>
  </si>
  <si>
    <t>Theatre Speakers</t>
  </si>
  <si>
    <t>Theatre Outings</t>
  </si>
  <si>
    <t>Travel Speakers</t>
  </si>
  <si>
    <t>Travel Outings</t>
  </si>
  <si>
    <t>Watercolour II (Gregory)</t>
  </si>
  <si>
    <t>Multimedia Arts was Watercolour B ( Graham or Easter)</t>
  </si>
  <si>
    <t>Watercolour Art Club A (Starck)</t>
  </si>
  <si>
    <t>Watercolour Art Club B (Verlander)</t>
  </si>
  <si>
    <t>Wider Horizons</t>
  </si>
  <si>
    <t>Totals</t>
  </si>
  <si>
    <t>Income from Groups</t>
  </si>
  <si>
    <t>Expenditure by Groups</t>
  </si>
  <si>
    <t xml:space="preserve">Operating Excess/ Deficit </t>
  </si>
  <si>
    <t>GROUPS</t>
  </si>
  <si>
    <t>Income (from Groups)</t>
  </si>
  <si>
    <t>Transaction Date</t>
  </si>
  <si>
    <t>Expenditure (for Groups)</t>
  </si>
  <si>
    <t>General Meetings</t>
  </si>
  <si>
    <t>Ref / Slip Number</t>
  </si>
  <si>
    <t>Q1</t>
  </si>
  <si>
    <t>Q2</t>
  </si>
  <si>
    <t>Q3</t>
  </si>
  <si>
    <t>Q4</t>
  </si>
  <si>
    <t>TOTAL</t>
  </si>
  <si>
    <t>Amounts</t>
  </si>
  <si>
    <t>INCOME</t>
  </si>
  <si>
    <t>Cheque No</t>
  </si>
  <si>
    <t>Creative WRITING</t>
  </si>
  <si>
    <t>Retirement Matters</t>
  </si>
  <si>
    <t>Singing wth friends Demetia Choir</t>
  </si>
  <si>
    <t>Watercolour II (Gregory)Library</t>
  </si>
  <si>
    <t>Watercolour Art Club 1 or A (Stark)Br Library</t>
  </si>
  <si>
    <t>Watercolour Art Club B (Hewitt)Beck URC</t>
  </si>
  <si>
    <t>Total</t>
  </si>
  <si>
    <t>THIS SHEET IS OPTIONAL . DELETE IF YOUR U3A IS A 'FULLY INCLUSIVE' FORM OF SUBSCRIPTION. IF YOU ARE 'PAY AS YOU GO' YOU MAY HAVE SEPARATE METHODS FOR RECORDING THIS DATA. THIS IS A SUMMARY SHEET FOR A SUMMARY FOR EACH GROUP. SEE THE BACK UP SHEET FOR EACH TRANSACTIONFOR YOUR U3A</t>
  </si>
  <si>
    <t>THIS SHEET IS OPTIONAL . YOU MAY WANT TO USE IF YOU ARE 'PAY AS YOU GO' SUBSCRIPTION AND IS FOR RECORDING EACH TRANSACTION</t>
  </si>
  <si>
    <t>Current Year. Year to Date</t>
  </si>
  <si>
    <t>Previous Year Total</t>
  </si>
  <si>
    <t>Subtotal</t>
  </si>
  <si>
    <t>OPTIONAL: THE DATA BELOW CAN BE SHOWN HERE OR IS OFTEN ON ANOTHER WORKSHEET - SEE 'BALANCE SHEET'</t>
  </si>
  <si>
    <t>Prepaid</t>
  </si>
  <si>
    <t>LIABILITIES</t>
  </si>
  <si>
    <t>Deferred receipts</t>
  </si>
  <si>
    <t>Assets less liablities</t>
  </si>
  <si>
    <t>Barclays 1</t>
  </si>
  <si>
    <t>Barclays 2</t>
  </si>
  <si>
    <t xml:space="preserve">   COIF</t>
  </si>
  <si>
    <t xml:space="preserve">   Paypal</t>
  </si>
  <si>
    <t>Balance at 30.4.20</t>
  </si>
  <si>
    <t>30.9.22</t>
  </si>
  <si>
    <t>Transfers</t>
  </si>
  <si>
    <t>Pepaid</t>
  </si>
  <si>
    <t>CURRENT YEAR</t>
  </si>
  <si>
    <t>PREVIOUS YEAR</t>
  </si>
  <si>
    <t>Bank Accounts, Total:</t>
  </si>
  <si>
    <t>OPTIONAL: THE DATA BELOW CAN BE SHOWN HERE OR IS OFTEN WITHIN THE INCOME &amp; EXPENDITURE SHEET</t>
  </si>
  <si>
    <t>Cash in bank accounts</t>
  </si>
  <si>
    <t>Deduct expenditure</t>
  </si>
  <si>
    <t>Add incoming receipts</t>
  </si>
  <si>
    <t>for year to date</t>
  </si>
  <si>
    <t>£</t>
  </si>
  <si>
    <t>Fixed Assets</t>
  </si>
  <si>
    <t>Cost</t>
  </si>
  <si>
    <t>Depreciation</t>
  </si>
  <si>
    <t>Total Fixed Assets</t>
  </si>
  <si>
    <t>Current Assets</t>
  </si>
  <si>
    <t>Accounts Receivable</t>
  </si>
  <si>
    <t>Debtors</t>
  </si>
  <si>
    <t>Rent Deposits</t>
  </si>
  <si>
    <t>Prepayments</t>
  </si>
  <si>
    <t>VAT Receivable</t>
  </si>
  <si>
    <t>Cash at Bank</t>
  </si>
  <si>
    <t>Total Current Assets</t>
  </si>
  <si>
    <t>Current Liabilities</t>
  </si>
  <si>
    <t>Trade Creditors</t>
  </si>
  <si>
    <t>Sundry creditors</t>
  </si>
  <si>
    <t>Credit cards</t>
  </si>
  <si>
    <t>Accruals</t>
  </si>
  <si>
    <t>Deferred Income</t>
  </si>
  <si>
    <t>Membership Subscriptions</t>
  </si>
  <si>
    <t>Summer Schools/Events</t>
  </si>
  <si>
    <t>Total Current Liabilities</t>
  </si>
  <si>
    <t>Net Current Assets</t>
  </si>
  <si>
    <t>Total Assets less Total Liabilities</t>
  </si>
  <si>
    <t>Total Funds</t>
  </si>
  <si>
    <t>ANOTHER FORMAT OR BACK UP SHEET:</t>
  </si>
  <si>
    <t>Petty Cash</t>
  </si>
  <si>
    <t>Balance at:</t>
  </si>
  <si>
    <t>Grants</t>
  </si>
  <si>
    <t>Coding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</si>
  <si>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</si>
  <si>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</si>
  <si>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</si>
  <si>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</si>
  <si>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</si>
  <si>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</si>
  <si>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</si>
  <si>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</si>
  <si>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</si>
  <si>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</si>
  <si>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</si>
  <si>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</si>
  <si>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</si>
  <si>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</si>
  <si>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</si>
  <si>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</si>
  <si>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</si>
  <si>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</si>
  <si>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</si>
  <si>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</si>
  <si>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</si>
  <si>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</si>
  <si>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</si>
  <si>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</si>
  <si>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</si>
  <si>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</si>
  <si>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Income from Outings/ Events</t>
  </si>
  <si>
    <t>I12</t>
  </si>
  <si>
    <t>Costs Outings / Events</t>
  </si>
  <si>
    <t>E16</t>
  </si>
  <si>
    <t>IT - Domain Name etc</t>
  </si>
  <si>
    <t>TAM Charges</t>
  </si>
  <si>
    <t>I13</t>
  </si>
  <si>
    <t>Third Age Trust, Membership Fees</t>
  </si>
  <si>
    <t>TAM u3a Magazine</t>
  </si>
  <si>
    <t>Recruiting/ Publicity</t>
  </si>
  <si>
    <t>Chq.</t>
  </si>
  <si>
    <t>Ref.</t>
    <phoneticPr fontId="0" type="noConversion"/>
  </si>
  <si>
    <t>Cleared Cash at Bank - NatWest</t>
  </si>
  <si>
    <t>Running Balance</t>
  </si>
  <si>
    <t>Visits Income</t>
  </si>
  <si>
    <t>Visits Expense</t>
  </si>
  <si>
    <t>Walks Income</t>
  </si>
  <si>
    <t>Walks Expense</t>
  </si>
  <si>
    <t>Concert Income</t>
  </si>
  <si>
    <t>Concert Expense</t>
  </si>
  <si>
    <t>Theatre Income</t>
  </si>
  <si>
    <t>Theatre Expense</t>
  </si>
  <si>
    <t>Others Income</t>
  </si>
  <si>
    <t>Others Expense</t>
  </si>
  <si>
    <t>Membership Renewals</t>
  </si>
  <si>
    <t>Transfer to Renewals account</t>
  </si>
  <si>
    <t>Bank Interest etc</t>
  </si>
  <si>
    <t>Clrd</t>
  </si>
  <si>
    <t>Misc</t>
  </si>
  <si>
    <t>Quiz Night iNCOME</t>
  </si>
  <si>
    <t>Quiz Night Expense</t>
  </si>
  <si>
    <t>Poppy Factory 5/4/22 Income</t>
  </si>
  <si>
    <t>Poppy Factory 5/4/22 Expense</t>
  </si>
  <si>
    <t>London Walk 10/05/22 Income</t>
  </si>
  <si>
    <t>London Walk 10/05/22 Expense</t>
  </si>
  <si>
    <t>Bently Priory 14/06/22 Income</t>
  </si>
  <si>
    <t>Bently Priory 14/06/22 Expense</t>
  </si>
  <si>
    <t>Walk 06/07/22 Inxcome</t>
  </si>
  <si>
    <t>Walk 06/07/22 Expense</t>
  </si>
  <si>
    <t>Keats House 11/08/22 Income</t>
  </si>
  <si>
    <t>Keats House 11/08/22 Expense</t>
  </si>
  <si>
    <t>Brighton Trip Income</t>
  </si>
  <si>
    <t>Brighton Trip \expense</t>
  </si>
  <si>
    <t>Greenwich Walk 20/09/22 Income</t>
  </si>
  <si>
    <t>Greenwich Walk 20/09/22 Expense</t>
  </si>
  <si>
    <t>Concert 30 Oct 2022 Income</t>
  </si>
  <si>
    <t>Concert 30 Oct 2022 Expense</t>
  </si>
  <si>
    <t>Museum of London 02/11/22 Income</t>
  </si>
  <si>
    <t>Museum of London 02/11/22 Expense</t>
  </si>
  <si>
    <t>Salters Hall 17/11/22 Income</t>
  </si>
  <si>
    <t>Salters Hall 17/11/22 Expense</t>
  </si>
  <si>
    <t>London Walk 17/11/22 Income</t>
  </si>
  <si>
    <t>London Walk 17/11/22 Expense</t>
  </si>
  <si>
    <t>Kew 14/12/22 Income</t>
  </si>
  <si>
    <t>Kew 14/12/22 Expense</t>
  </si>
  <si>
    <t>Concert 16/12/22 Income</t>
  </si>
  <si>
    <t>Concert 16/12/22 Expense</t>
  </si>
  <si>
    <t>Concert 05 Feb 23 Income</t>
  </si>
  <si>
    <t>Concert 05 Feb 23 Expense</t>
  </si>
  <si>
    <t>Covent Gdn Walk 20/02 Income</t>
  </si>
  <si>
    <t>Covent Gdn Walk 20/02 Expense</t>
  </si>
  <si>
    <t>National Theatre 7/3/23 Income</t>
  </si>
  <si>
    <t>National Theatre 7/3/23 Expense</t>
  </si>
  <si>
    <t>Royal Albert Hall 27/4/23 Income</t>
  </si>
  <si>
    <t>Royal Albert Hall 27/4/23 Expense</t>
  </si>
  <si>
    <t>The Mill at Sonning 6/7/23 Income</t>
  </si>
  <si>
    <t>The Mill at Sonning 6/7/23 Expense</t>
  </si>
  <si>
    <t>Quiz Night 22/4/23 Income</t>
  </si>
  <si>
    <t>Quiz Night 22/4/23 Expense</t>
  </si>
  <si>
    <t>Opening balances</t>
    <phoneticPr fontId="0" type="noConversion"/>
  </si>
  <si>
    <t>April renewals</t>
  </si>
  <si>
    <t>c</t>
  </si>
  <si>
    <t>Quiz night</t>
  </si>
  <si>
    <t>Poppy Factory</t>
  </si>
  <si>
    <t>Quiz Night</t>
  </si>
  <si>
    <t>Noyes</t>
  </si>
  <si>
    <t>To Renewals a/c</t>
  </si>
  <si>
    <t>McCann</t>
  </si>
  <si>
    <t>P Wilson</t>
  </si>
  <si>
    <t>A Jones</t>
  </si>
  <si>
    <t>A Hunter</t>
  </si>
  <si>
    <t>Trybooking</t>
  </si>
  <si>
    <t>Brockwell</t>
  </si>
  <si>
    <t>Evans</t>
  </si>
  <si>
    <t>Walk 100522</t>
  </si>
  <si>
    <t xml:space="preserve"> to Renewals a/c</t>
  </si>
  <si>
    <t>G Clews</t>
  </si>
  <si>
    <t>Heyfordian</t>
  </si>
  <si>
    <t>J Perry</t>
  </si>
  <si>
    <t>To Renewal a/c</t>
  </si>
  <si>
    <t>Duff</t>
  </si>
  <si>
    <t>M Brooks</t>
  </si>
  <si>
    <t>T Kidd</t>
  </si>
  <si>
    <t>Brighton</t>
  </si>
  <si>
    <t>Butnick</t>
  </si>
  <si>
    <t>W Bradley</t>
  </si>
  <si>
    <t>Keats Hse</t>
  </si>
  <si>
    <t>Greenwick Wlk</t>
  </si>
  <si>
    <t>Whitehouse</t>
  </si>
  <si>
    <t>Jones</t>
  </si>
  <si>
    <t>C</t>
  </si>
  <si>
    <t>S.Slater</t>
  </si>
  <si>
    <t>B.Arrol</t>
  </si>
  <si>
    <t>General a/c</t>
  </si>
  <si>
    <t>Kew Gdns</t>
  </si>
  <si>
    <t>Roques</t>
  </si>
  <si>
    <t>Law</t>
  </si>
  <si>
    <t>Perry</t>
  </si>
  <si>
    <t>Carse</t>
  </si>
  <si>
    <t>Gohil</t>
  </si>
  <si>
    <t>Spurgeon</t>
  </si>
  <si>
    <t>Millar</t>
  </si>
  <si>
    <t>Davey</t>
  </si>
  <si>
    <t>Wadham</t>
  </si>
  <si>
    <t>Browne</t>
  </si>
  <si>
    <t>Bermingham</t>
  </si>
  <si>
    <t>Craddock</t>
  </si>
  <si>
    <t>Bleasedale</t>
  </si>
  <si>
    <t>2/2/223</t>
  </si>
  <si>
    <t>Van Brummen</t>
  </si>
  <si>
    <t>Truin</t>
  </si>
  <si>
    <t>Concert 5/2/23</t>
  </si>
  <si>
    <t>Thomas</t>
  </si>
  <si>
    <t>Schlac</t>
  </si>
  <si>
    <t>Sonning</t>
  </si>
  <si>
    <t>F Lukas</t>
  </si>
  <si>
    <t>J Poole</t>
  </si>
  <si>
    <t>C Ross</t>
  </si>
  <si>
    <t>Cork</t>
  </si>
  <si>
    <t>Trott</t>
  </si>
  <si>
    <t>Morris</t>
  </si>
  <si>
    <t>Walk 20/2</t>
  </si>
  <si>
    <t>Ewington</t>
  </si>
  <si>
    <t>Ickenham</t>
  </si>
  <si>
    <t>Fitzsimmons</t>
  </si>
  <si>
    <t>Baker</t>
  </si>
  <si>
    <t>Nat. Theatre</t>
  </si>
  <si>
    <t>Moere</t>
  </si>
  <si>
    <t>TOTALS</t>
  </si>
  <si>
    <t>NET TOTALS</t>
  </si>
  <si>
    <t>2022-23 Change in Running Balance</t>
  </si>
  <si>
    <t>Plus Deposit paid in 2021-22</t>
  </si>
  <si>
    <t>Less 2022-23 Renewals</t>
  </si>
  <si>
    <r>
      <t xml:space="preserve">Net Income / </t>
    </r>
    <r>
      <rPr>
        <sz val="11"/>
        <color rgb="FFFF0000"/>
        <rFont val="Calibri"/>
        <family val="2"/>
        <scheme val="minor"/>
      </rPr>
      <t>expenditure</t>
    </r>
  </si>
  <si>
    <t>ANALYSIS</t>
  </si>
  <si>
    <t>Expense</t>
  </si>
  <si>
    <t>Net</t>
  </si>
  <si>
    <t>Day Visits/Walks/Outings</t>
  </si>
  <si>
    <t>Theatre &amp; Concerts</t>
  </si>
  <si>
    <t>Other</t>
  </si>
  <si>
    <t>TOTAL 2022-23</t>
  </si>
  <si>
    <t>Coding:</t>
  </si>
  <si>
    <t>IF A JOURNAL SHEET IS USED TO RECORD ALL TRANSACTIONS, THEN THE SUMS PER CATEGORY CAN BE LINKED TO TOTALS ON THIS I&amp;E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</si>
</sst>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dd\-mmm\-yy;@"/>
    <numFmt numFmtId="165" formatCode="[$-409]mmm\-yy;@"/>
    <numFmt numFmtId="166" formatCode="&quot;£&quot;#,##0.00"/>
    <numFmt numFmtId="167" formatCode="[$-809]General"/>
    <numFmt numFmtId="168" formatCode="[$-809]dd/mm/yyyy"/>
    <numFmt numFmtId="169" formatCode="[$-809]0.00"/>
    <numFmt numFmtId="170" formatCode="[$£-809]#,##0.00;[Red]&quot;-&quot;[$£-809]#,##0.00"/>
    <numFmt numFmtId="171" formatCode="dd/mm/yy"/>
    <numFmt numFmtId="172" formatCode="[$-809]d/m/yy"/>
    <numFmt numFmtId="173" formatCode="dd/mm/yy;@"/>
    <numFmt numFmtId="174" formatCode="d/m/yy;@"/>
    <numFmt numFmtId="175" formatCode="#,##0.00_ ;[Red]\-#,##0.00\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65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3"/>
      <color rgb="FF00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EEEEE"/>
        <bgColor rgb="FFEEEEEE"/>
      </patternFill>
    </fill>
    <fill>
      <patternFill patternType="solid">
        <fgColor rgb="FFDDDDDD"/>
        <bgColor rgb="FFDDDDDD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double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87">
    <xf numFmtId="0" fontId="0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8" applyNumberFormat="0" applyAlignment="0" applyProtection="0"/>
    <xf numFmtId="0" fontId="15" fillId="6" borderId="9" applyNumberFormat="0" applyAlignment="0" applyProtection="0"/>
    <xf numFmtId="0" fontId="16" fillId="6" borderId="8" applyNumberFormat="0" applyAlignment="0" applyProtection="0"/>
    <xf numFmtId="0" fontId="17" fillId="0" borderId="10" applyNumberFormat="0" applyFill="0" applyAlignment="0" applyProtection="0"/>
    <xf numFmtId="0" fontId="18" fillId="7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2" fillId="32" borderId="0" applyNumberFormat="0" applyBorder="0" applyAlignment="0" applyProtection="0"/>
    <xf numFmtId="0" fontId="3" fillId="0" borderId="0"/>
    <xf numFmtId="0" fontId="3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2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2" applyNumberFormat="0" applyFont="0" applyAlignment="0" applyProtection="0"/>
    <xf numFmtId="43" fontId="26" fillId="0" borderId="0" applyFont="0" applyFill="0" applyBorder="0" applyAlignment="0" applyProtection="0"/>
    <xf numFmtId="167" fontId="27" fillId="0" borderId="0" applyBorder="0" applyProtection="0"/>
  </cellStyleXfs>
  <cellXfs count="176">
    <xf numFmtId="0" fontId="0" fillId="0" borderId="0" xfId="0"/>
    <xf numFmtId="4" fontId="23" fillId="0" borderId="0" xfId="0" applyNumberFormat="1" applyFont="1"/>
    <xf numFmtId="0" fontId="23" fillId="0" borderId="0" xfId="0" applyFont="1"/>
    <xf numFmtId="44" fontId="23" fillId="0" borderId="0" xfId="0" applyNumberFormat="1" applyFont="1"/>
    <xf numFmtId="165" fontId="0" fillId="34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0" applyNumberFormat="1"/>
    <xf numFmtId="44" fontId="4" fillId="33" borderId="0" xfId="0" applyNumberFormat="1" applyFont="1" applyFill="1"/>
    <xf numFmtId="44" fontId="0" fillId="0" borderId="0" xfId="0" applyNumberFormat="1"/>
    <xf numFmtId="0" fontId="25" fillId="0" borderId="0" xfId="0" applyFont="1"/>
    <xf numFmtId="44" fontId="0" fillId="36" borderId="0" xfId="0" applyNumberFormat="1" applyFill="1"/>
    <xf numFmtId="44" fontId="0" fillId="0" borderId="2" xfId="0" applyNumberFormat="1" applyBorder="1"/>
    <xf numFmtId="44" fontId="5" fillId="0" borderId="0" xfId="0" applyNumberFormat="1" applyFont="1"/>
    <xf numFmtId="44" fontId="4" fillId="0" borderId="2" xfId="0" applyNumberFormat="1" applyFont="1" applyBorder="1"/>
    <xf numFmtId="44" fontId="5" fillId="0" borderId="2" xfId="0" applyNumberFormat="1" applyFont="1" applyBorder="1"/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/>
    </xf>
    <xf numFmtId="0" fontId="23" fillId="0" borderId="15" xfId="0" applyFont="1" applyBorder="1"/>
    <xf numFmtId="0" fontId="23" fillId="0" borderId="16" xfId="0" applyFont="1" applyBorder="1"/>
    <xf numFmtId="0" fontId="24" fillId="0" borderId="19" xfId="0" applyFont="1" applyBorder="1"/>
    <xf numFmtId="0" fontId="23" fillId="0" borderId="20" xfId="0" applyFont="1" applyBorder="1"/>
    <xf numFmtId="0" fontId="23" fillId="0" borderId="19" xfId="0" applyFont="1" applyBorder="1"/>
    <xf numFmtId="0" fontId="24" fillId="0" borderId="20" xfId="0" applyFont="1" applyBorder="1"/>
    <xf numFmtId="0" fontId="23" fillId="0" borderId="17" xfId="0" applyFont="1" applyBorder="1"/>
    <xf numFmtId="166" fontId="23" fillId="0" borderId="0" xfId="0" applyNumberFormat="1" applyFont="1"/>
    <xf numFmtId="166" fontId="23" fillId="0" borderId="20" xfId="0" applyNumberFormat="1" applyFont="1" applyBorder="1"/>
    <xf numFmtId="166" fontId="24" fillId="0" borderId="0" xfId="0" applyNumberFormat="1" applyFont="1"/>
    <xf numFmtId="166" fontId="24" fillId="0" borderId="20" xfId="0" applyNumberFormat="1" applyFont="1" applyBorder="1"/>
    <xf numFmtId="166" fontId="23" fillId="0" borderId="1" xfId="0" applyNumberFormat="1" applyFont="1" applyBorder="1"/>
    <xf numFmtId="166" fontId="23" fillId="0" borderId="18" xfId="0" applyNumberFormat="1" applyFont="1" applyBorder="1"/>
    <xf numFmtId="0" fontId="6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166" fontId="0" fillId="0" borderId="0" xfId="0" applyNumberFormat="1"/>
    <xf numFmtId="166" fontId="25" fillId="0" borderId="0" xfId="0" applyNumberFormat="1" applyFont="1"/>
    <xf numFmtId="166" fontId="0" fillId="0" borderId="2" xfId="0" applyNumberFormat="1" applyBorder="1"/>
    <xf numFmtId="0" fontId="4" fillId="0" borderId="0" xfId="0" applyFont="1"/>
    <xf numFmtId="0" fontId="0" fillId="0" borderId="1" xfId="0" applyBorder="1"/>
    <xf numFmtId="0" fontId="29" fillId="37" borderId="0" xfId="0" applyFont="1" applyFill="1" applyAlignment="1">
      <alignment horizontal="center"/>
    </xf>
    <xf numFmtId="0" fontId="29" fillId="0" borderId="0" xfId="0" applyFont="1"/>
    <xf numFmtId="167" fontId="28" fillId="37" borderId="21" xfId="86" applyFont="1" applyFill="1" applyBorder="1" applyAlignment="1" applyProtection="1">
      <alignment horizontal="center"/>
    </xf>
    <xf numFmtId="0" fontId="29" fillId="37" borderId="1" xfId="0" applyFont="1" applyFill="1" applyBorder="1"/>
    <xf numFmtId="168" fontId="28" fillId="37" borderId="21" xfId="86" applyNumberFormat="1" applyFont="1" applyFill="1" applyBorder="1" applyAlignment="1" applyProtection="1">
      <alignment horizontal="center"/>
    </xf>
    <xf numFmtId="49" fontId="28" fillId="37" borderId="21" xfId="86" applyNumberFormat="1" applyFont="1" applyFill="1" applyBorder="1" applyAlignment="1" applyProtection="1">
      <alignment horizontal="center"/>
    </xf>
    <xf numFmtId="169" fontId="28" fillId="37" borderId="21" xfId="86" applyNumberFormat="1" applyFont="1" applyFill="1" applyBorder="1" applyAlignment="1" applyProtection="1">
      <alignment horizontal="center"/>
    </xf>
    <xf numFmtId="170" fontId="28" fillId="37" borderId="21" xfId="86" applyNumberFormat="1" applyFont="1" applyFill="1" applyBorder="1" applyAlignment="1" applyProtection="1">
      <alignment horizontal="center" textRotation="90"/>
    </xf>
    <xf numFmtId="170" fontId="28" fillId="37" borderId="21" xfId="86" applyNumberFormat="1" applyFont="1" applyFill="1" applyBorder="1" applyAlignment="1" applyProtection="1">
      <alignment horizontal="center" textRotation="90" wrapText="1"/>
    </xf>
    <xf numFmtId="170" fontId="30" fillId="37" borderId="21" xfId="86" applyNumberFormat="1" applyFont="1" applyFill="1" applyBorder="1" applyAlignment="1" applyProtection="1">
      <alignment horizontal="center" textRotation="90"/>
    </xf>
    <xf numFmtId="0" fontId="29" fillId="0" borderId="0" xfId="0" applyFont="1" applyAlignment="1">
      <alignment horizontal="center"/>
    </xf>
    <xf numFmtId="171" fontId="29" fillId="0" borderId="0" xfId="0" applyNumberFormat="1" applyFont="1"/>
    <xf numFmtId="170" fontId="29" fillId="0" borderId="0" xfId="0" applyNumberFormat="1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71" fontId="33" fillId="0" borderId="0" xfId="0" applyNumberFormat="1" applyFont="1"/>
    <xf numFmtId="0" fontId="33" fillId="0" borderId="0" xfId="0" applyFont="1"/>
    <xf numFmtId="170" fontId="33" fillId="0" borderId="0" xfId="0" applyNumberFormat="1" applyFont="1"/>
    <xf numFmtId="170" fontId="0" fillId="0" borderId="0" xfId="0" applyNumberFormat="1"/>
    <xf numFmtId="167" fontId="27" fillId="0" borderId="1" xfId="86" applyBorder="1" applyProtection="1"/>
    <xf numFmtId="167" fontId="31" fillId="0" borderId="21" xfId="86" applyFont="1" applyBorder="1" applyAlignment="1" applyProtection="1">
      <alignment horizontal="center"/>
    </xf>
    <xf numFmtId="172" fontId="31" fillId="0" borderId="21" xfId="86" applyNumberFormat="1" applyFont="1" applyBorder="1" applyAlignment="1" applyProtection="1">
      <alignment horizontal="center"/>
    </xf>
    <xf numFmtId="49" fontId="31" fillId="0" borderId="21" xfId="86" applyNumberFormat="1" applyFont="1" applyBorder="1" applyAlignment="1" applyProtection="1">
      <alignment horizontal="center"/>
    </xf>
    <xf numFmtId="169" fontId="31" fillId="0" borderId="21" xfId="86" applyNumberFormat="1" applyFont="1" applyBorder="1" applyAlignment="1" applyProtection="1">
      <alignment horizontal="center"/>
    </xf>
    <xf numFmtId="169" fontId="31" fillId="38" borderId="21" xfId="86" applyNumberFormat="1" applyFont="1" applyFill="1" applyBorder="1" applyAlignment="1" applyProtection="1">
      <alignment horizontal="center"/>
    </xf>
    <xf numFmtId="169" fontId="31" fillId="0" borderId="21" xfId="86" applyNumberFormat="1" applyFont="1" applyBorder="1" applyAlignment="1" applyProtection="1">
      <alignment horizontal="center" vertical="top" textRotation="180"/>
    </xf>
    <xf numFmtId="169" fontId="31" fillId="38" borderId="21" xfId="86" applyNumberFormat="1" applyFont="1" applyFill="1" applyBorder="1" applyAlignment="1" applyProtection="1">
      <alignment horizontal="center" vertical="top" textRotation="180"/>
    </xf>
    <xf numFmtId="169" fontId="31" fillId="38" borderId="21" xfId="86" applyNumberFormat="1" applyFont="1" applyFill="1" applyBorder="1" applyAlignment="1" applyProtection="1">
      <alignment horizontal="center" vertical="top" textRotation="180" wrapText="1"/>
    </xf>
    <xf numFmtId="169" fontId="31" fillId="0" borderId="21" xfId="86" applyNumberFormat="1" applyFont="1" applyBorder="1" applyAlignment="1" applyProtection="1">
      <alignment horizontal="center" vertical="top" textRotation="180" wrapText="1"/>
    </xf>
    <xf numFmtId="169" fontId="31" fillId="0" borderId="1" xfId="86" applyNumberFormat="1" applyFont="1" applyBorder="1" applyAlignment="1" applyProtection="1">
      <alignment horizontal="center" vertical="top" textRotation="180"/>
    </xf>
    <xf numFmtId="169" fontId="31" fillId="38" borderId="1" xfId="86" applyNumberFormat="1" applyFont="1" applyFill="1" applyBorder="1" applyAlignment="1" applyProtection="1">
      <alignment horizontal="center" vertical="top" textRotation="180"/>
    </xf>
    <xf numFmtId="0" fontId="24" fillId="0" borderId="14" xfId="0" applyFont="1" applyBorder="1" applyAlignment="1">
      <alignment wrapText="1"/>
    </xf>
    <xf numFmtId="166" fontId="24" fillId="0" borderId="1" xfId="0" applyNumberFormat="1" applyFont="1" applyBorder="1"/>
    <xf numFmtId="166" fontId="24" fillId="0" borderId="18" xfId="0" applyNumberFormat="1" applyFont="1" applyBorder="1"/>
    <xf numFmtId="0" fontId="23" fillId="0" borderId="14" xfId="0" applyFont="1" applyBorder="1"/>
    <xf numFmtId="0" fontId="24" fillId="0" borderId="19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20" xfId="0" applyFont="1" applyBorder="1" applyAlignment="1">
      <alignment horizontal="right"/>
    </xf>
    <xf numFmtId="166" fontId="23" fillId="0" borderId="19" xfId="0" applyNumberFormat="1" applyFont="1" applyBorder="1"/>
    <xf numFmtId="166" fontId="23" fillId="0" borderId="17" xfId="0" applyNumberFormat="1" applyFont="1" applyBorder="1"/>
    <xf numFmtId="0" fontId="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 wrapText="1"/>
    </xf>
    <xf numFmtId="0" fontId="4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166" fontId="4" fillId="0" borderId="19" xfId="0" applyNumberFormat="1" applyFont="1" applyBorder="1" applyAlignment="1">
      <alignment horizontal="left"/>
    </xf>
    <xf numFmtId="0" fontId="23" fillId="0" borderId="2" xfId="0" applyFont="1" applyBorder="1"/>
    <xf numFmtId="166" fontId="23" fillId="0" borderId="2" xfId="0" applyNumberFormat="1" applyFont="1" applyBorder="1"/>
    <xf numFmtId="166" fontId="24" fillId="0" borderId="2" xfId="0" applyNumberFormat="1" applyFont="1" applyBorder="1"/>
    <xf numFmtId="166" fontId="24" fillId="0" borderId="19" xfId="0" applyNumberFormat="1" applyFont="1" applyBorder="1"/>
    <xf numFmtId="166" fontId="24" fillId="0" borderId="17" xfId="0" applyNumberFormat="1" applyFont="1" applyBorder="1"/>
    <xf numFmtId="0" fontId="24" fillId="0" borderId="1" xfId="0" applyFont="1" applyBorder="1"/>
    <xf numFmtId="43" fontId="24" fillId="0" borderId="0" xfId="85" applyFont="1"/>
    <xf numFmtId="43" fontId="34" fillId="0" borderId="0" xfId="85" applyFont="1"/>
    <xf numFmtId="43" fontId="35" fillId="0" borderId="0" xfId="85" applyFont="1"/>
    <xf numFmtId="43" fontId="23" fillId="0" borderId="0" xfId="85" applyFont="1"/>
    <xf numFmtId="7" fontId="24" fillId="0" borderId="0" xfId="85" applyNumberFormat="1" applyFont="1"/>
    <xf numFmtId="7" fontId="23" fillId="0" borderId="0" xfId="85" applyNumberFormat="1" applyFont="1"/>
    <xf numFmtId="7" fontId="34" fillId="35" borderId="0" xfId="85" applyNumberFormat="1" applyFont="1" applyFill="1"/>
    <xf numFmtId="0" fontId="4" fillId="0" borderId="0" xfId="0" applyFont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7" fontId="24" fillId="0" borderId="1" xfId="85" applyNumberFormat="1" applyFont="1" applyBorder="1"/>
    <xf numFmtId="7" fontId="36" fillId="35" borderId="0" xfId="85" applyNumberFormat="1" applyFont="1" applyFill="1"/>
    <xf numFmtId="43" fontId="34" fillId="35" borderId="1" xfId="85" applyFont="1" applyFill="1" applyBorder="1" applyAlignment="1">
      <alignment horizontal="right"/>
    </xf>
    <xf numFmtId="7" fontId="35" fillId="35" borderId="0" xfId="85" applyNumberFormat="1" applyFont="1" applyFill="1"/>
    <xf numFmtId="7" fontId="35" fillId="0" borderId="0" xfId="85" applyNumberFormat="1" applyFont="1"/>
    <xf numFmtId="7" fontId="35" fillId="35" borderId="1" xfId="85" applyNumberFormat="1" applyFont="1" applyFill="1" applyBorder="1"/>
    <xf numFmtId="7" fontId="35" fillId="0" borderId="1" xfId="85" applyNumberFormat="1" applyFont="1" applyBorder="1"/>
    <xf numFmtId="7" fontId="24" fillId="0" borderId="0" xfId="85" applyNumberFormat="1" applyFont="1" applyBorder="1"/>
    <xf numFmtId="0" fontId="26" fillId="0" borderId="0" xfId="0" applyFont="1"/>
    <xf numFmtId="0" fontId="39" fillId="0" borderId="0" xfId="0" applyFont="1" applyAlignment="1">
      <alignment horizontal="center"/>
    </xf>
    <xf numFmtId="166" fontId="26" fillId="0" borderId="1" xfId="0" applyNumberFormat="1" applyFont="1" applyBorder="1"/>
    <xf numFmtId="166" fontId="26" fillId="0" borderId="22" xfId="0" applyNumberFormat="1" applyFont="1" applyBorder="1"/>
    <xf numFmtId="0" fontId="38" fillId="0" borderId="0" xfId="0" applyFont="1"/>
    <xf numFmtId="0" fontId="26" fillId="0" borderId="14" xfId="0" applyFont="1" applyBorder="1"/>
    <xf numFmtId="0" fontId="39" fillId="0" borderId="14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26" fillId="0" borderId="19" xfId="0" applyFont="1" applyBorder="1"/>
    <xf numFmtId="166" fontId="26" fillId="0" borderId="0" xfId="0" applyNumberFormat="1" applyFont="1"/>
    <xf numFmtId="166" fontId="0" fillId="0" borderId="20" xfId="0" applyNumberFormat="1" applyBorder="1"/>
    <xf numFmtId="0" fontId="4" fillId="0" borderId="19" xfId="0" applyFont="1" applyBorder="1"/>
    <xf numFmtId="166" fontId="4" fillId="0" borderId="20" xfId="0" applyNumberFormat="1" applyFont="1" applyBorder="1"/>
    <xf numFmtId="166" fontId="26" fillId="0" borderId="20" xfId="0" applyNumberFormat="1" applyFont="1" applyBorder="1"/>
    <xf numFmtId="0" fontId="0" fillId="0" borderId="19" xfId="0" applyBorder="1"/>
    <xf numFmtId="166" fontId="4" fillId="0" borderId="0" xfId="0" applyNumberFormat="1" applyFont="1" applyAlignment="1">
      <alignment horizontal="right"/>
    </xf>
    <xf numFmtId="166" fontId="4" fillId="0" borderId="23" xfId="0" applyNumberFormat="1" applyFont="1" applyBorder="1"/>
    <xf numFmtId="0" fontId="4" fillId="0" borderId="17" xfId="0" applyFont="1" applyBorder="1"/>
    <xf numFmtId="0" fontId="26" fillId="0" borderId="1" xfId="0" applyFont="1" applyBorder="1"/>
    <xf numFmtId="166" fontId="4" fillId="0" borderId="1" xfId="0" applyNumberFormat="1" applyFont="1" applyBorder="1" applyAlignment="1">
      <alignment horizontal="right"/>
    </xf>
    <xf numFmtId="166" fontId="4" fillId="0" borderId="24" xfId="0" applyNumberFormat="1" applyFont="1" applyBorder="1"/>
    <xf numFmtId="0" fontId="4" fillId="0" borderId="15" xfId="0" applyFont="1" applyBorder="1"/>
    <xf numFmtId="166" fontId="0" fillId="0" borderId="18" xfId="0" applyNumberFormat="1" applyBorder="1"/>
    <xf numFmtId="166" fontId="26" fillId="0" borderId="18" xfId="0" applyNumberFormat="1" applyFont="1" applyBorder="1"/>
    <xf numFmtId="43" fontId="24" fillId="0" borderId="0" xfId="85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23" fillId="0" borderId="0" xfId="0" applyFont="1" applyAlignment="1">
      <alignment horizontal="center"/>
    </xf>
    <xf numFmtId="4" fontId="2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center" vertical="top" wrapText="1"/>
    </xf>
    <xf numFmtId="16" fontId="0" fillId="0" borderId="0" xfId="0" applyNumberFormat="1" applyAlignment="1">
      <alignment vertical="top" wrapText="1"/>
    </xf>
    <xf numFmtId="173" fontId="0" fillId="0" borderId="0" xfId="0" applyNumberFormat="1"/>
    <xf numFmtId="0" fontId="0" fillId="0" borderId="0" xfId="0" applyAlignment="1">
      <alignment horizontal="center" vertical="center"/>
    </xf>
    <xf numFmtId="0" fontId="0" fillId="0" borderId="14" xfId="0" applyBorder="1"/>
    <xf numFmtId="4" fontId="0" fillId="0" borderId="0" xfId="0" applyNumberFormat="1"/>
    <xf numFmtId="174" fontId="0" fillId="0" borderId="0" xfId="0" applyNumberFormat="1"/>
    <xf numFmtId="4" fontId="0" fillId="0" borderId="0" xfId="0" applyNumberFormat="1" applyAlignment="1">
      <alignment vertical="center"/>
    </xf>
    <xf numFmtId="4" fontId="4" fillId="0" borderId="0" xfId="0" applyNumberFormat="1" applyFont="1"/>
    <xf numFmtId="175" fontId="0" fillId="0" borderId="0" xfId="0" applyNumberFormat="1"/>
    <xf numFmtId="0" fontId="39" fillId="0" borderId="0" xfId="0" applyFont="1"/>
    <xf numFmtId="0" fontId="0" fillId="0" borderId="0" xfId="0" applyBorder="1"/>
    <xf numFmtId="4" fontId="0" fillId="0" borderId="0" xfId="0" applyNumberFormat="1" applyBorder="1"/>
    <xf numFmtId="4" fontId="39" fillId="0" borderId="0" xfId="0" applyNumberFormat="1" applyFont="1" applyBorder="1"/>
    <xf numFmtId="4" fontId="41" fillId="39" borderId="0" xfId="0" applyNumberFormat="1" applyFont="1" applyFill="1" applyAlignment="1">
      <alignment horizontal="center" vertical="top" wrapText="1"/>
    </xf>
    <xf numFmtId="4" fontId="0" fillId="39" borderId="0" xfId="0" applyNumberFormat="1" applyFill="1" applyAlignment="1">
      <alignment horizontal="center" vertical="top" wrapText="1"/>
    </xf>
    <xf numFmtId="4" fontId="0" fillId="39" borderId="0" xfId="0" applyNumberFormat="1" applyFill="1" applyBorder="1"/>
    <xf numFmtId="4" fontId="0" fillId="39" borderId="0" xfId="0" applyNumberFormat="1" applyFill="1"/>
    <xf numFmtId="4" fontId="4" fillId="39" borderId="0" xfId="0" applyNumberFormat="1" applyFont="1" applyFill="1"/>
    <xf numFmtId="4" fontId="0" fillId="40" borderId="0" xfId="0" applyNumberFormat="1" applyFill="1" applyAlignment="1">
      <alignment horizontal="center" vertical="top" wrapText="1"/>
    </xf>
    <xf numFmtId="4" fontId="0" fillId="40" borderId="0" xfId="0" applyNumberFormat="1" applyFill="1" applyBorder="1"/>
    <xf numFmtId="4" fontId="0" fillId="40" borderId="0" xfId="0" applyNumberFormat="1" applyFill="1"/>
    <xf numFmtId="4" fontId="4" fillId="40" borderId="0" xfId="0" applyNumberFormat="1" applyFont="1" applyFill="1"/>
    <xf numFmtId="4" fontId="0" fillId="39" borderId="1" xfId="0" applyNumberFormat="1" applyFill="1" applyBorder="1"/>
    <xf numFmtId="4" fontId="0" fillId="40" borderId="1" xfId="0" applyNumberFormat="1" applyFill="1" applyBorder="1"/>
    <xf numFmtId="4" fontId="0" fillId="0" borderId="1" xfId="0" applyNumberFormat="1" applyBorder="1"/>
    <xf numFmtId="0" fontId="43" fillId="0" borderId="0" xfId="0" applyFont="1"/>
  </cellXfs>
  <cellStyles count="87">
    <cellStyle name="20% - Accent1" xfId="18" builtinId="30" customBuiltin="1"/>
    <cellStyle name="20% - Accent1 2" xfId="43" xr:uid="{00000000-0005-0000-0000-000001000000}"/>
    <cellStyle name="20% - Accent1 2 2" xfId="71" xr:uid="{00000000-0005-0000-0000-000002000000}"/>
    <cellStyle name="20% - Accent1 3" xfId="57" xr:uid="{00000000-0005-0000-0000-000003000000}"/>
    <cellStyle name="20% - Accent2" xfId="22" builtinId="34" customBuiltin="1"/>
    <cellStyle name="20% - Accent2 2" xfId="45" xr:uid="{00000000-0005-0000-0000-000005000000}"/>
    <cellStyle name="20% - Accent2 2 2" xfId="73" xr:uid="{00000000-0005-0000-0000-000006000000}"/>
    <cellStyle name="20% - Accent2 3" xfId="59" xr:uid="{00000000-0005-0000-0000-000007000000}"/>
    <cellStyle name="20% - Accent3" xfId="26" builtinId="38" customBuiltin="1"/>
    <cellStyle name="20% - Accent3 2" xfId="47" xr:uid="{00000000-0005-0000-0000-000009000000}"/>
    <cellStyle name="20% - Accent3 2 2" xfId="75" xr:uid="{00000000-0005-0000-0000-00000A000000}"/>
    <cellStyle name="20% - Accent3 3" xfId="61" xr:uid="{00000000-0005-0000-0000-00000B000000}"/>
    <cellStyle name="20% - Accent4" xfId="30" builtinId="42" customBuiltin="1"/>
    <cellStyle name="20% - Accent4 2" xfId="49" xr:uid="{00000000-0005-0000-0000-00000D000000}"/>
    <cellStyle name="20% - Accent4 2 2" xfId="77" xr:uid="{00000000-0005-0000-0000-00000E000000}"/>
    <cellStyle name="20% - Accent4 3" xfId="63" xr:uid="{00000000-0005-0000-0000-00000F000000}"/>
    <cellStyle name="20% - Accent5" xfId="34" builtinId="46" customBuiltin="1"/>
    <cellStyle name="20% - Accent5 2" xfId="51" xr:uid="{00000000-0005-0000-0000-000011000000}"/>
    <cellStyle name="20% - Accent5 2 2" xfId="79" xr:uid="{00000000-0005-0000-0000-000012000000}"/>
    <cellStyle name="20% - Accent5 3" xfId="65" xr:uid="{00000000-0005-0000-0000-000013000000}"/>
    <cellStyle name="20% - Accent6" xfId="38" builtinId="50" customBuiltin="1"/>
    <cellStyle name="20% - Accent6 2" xfId="53" xr:uid="{00000000-0005-0000-0000-000015000000}"/>
    <cellStyle name="20% - Accent6 2 2" xfId="81" xr:uid="{00000000-0005-0000-0000-000016000000}"/>
    <cellStyle name="20% - Accent6 3" xfId="67" xr:uid="{00000000-0005-0000-0000-000017000000}"/>
    <cellStyle name="40% - Accent1" xfId="19" builtinId="31" customBuiltin="1"/>
    <cellStyle name="40% - Accent1 2" xfId="44" xr:uid="{00000000-0005-0000-0000-000019000000}"/>
    <cellStyle name="40% - Accent1 2 2" xfId="72" xr:uid="{00000000-0005-0000-0000-00001A000000}"/>
    <cellStyle name="40% - Accent1 3" xfId="58" xr:uid="{00000000-0005-0000-0000-00001B000000}"/>
    <cellStyle name="40% - Accent2" xfId="23" builtinId="35" customBuiltin="1"/>
    <cellStyle name="40% - Accent2 2" xfId="46" xr:uid="{00000000-0005-0000-0000-00001D000000}"/>
    <cellStyle name="40% - Accent2 2 2" xfId="74" xr:uid="{00000000-0005-0000-0000-00001E000000}"/>
    <cellStyle name="40% - Accent2 3" xfId="60" xr:uid="{00000000-0005-0000-0000-00001F000000}"/>
    <cellStyle name="40% - Accent3" xfId="27" builtinId="39" customBuiltin="1"/>
    <cellStyle name="40% - Accent3 2" xfId="48" xr:uid="{00000000-0005-0000-0000-000021000000}"/>
    <cellStyle name="40% - Accent3 2 2" xfId="76" xr:uid="{00000000-0005-0000-0000-000022000000}"/>
    <cellStyle name="40% - Accent3 3" xfId="62" xr:uid="{00000000-0005-0000-0000-000023000000}"/>
    <cellStyle name="40% - Accent4" xfId="31" builtinId="43" customBuiltin="1"/>
    <cellStyle name="40% - Accent4 2" xfId="50" xr:uid="{00000000-0005-0000-0000-000025000000}"/>
    <cellStyle name="40% - Accent4 2 2" xfId="78" xr:uid="{00000000-0005-0000-0000-000026000000}"/>
    <cellStyle name="40% - Accent4 3" xfId="64" xr:uid="{00000000-0005-0000-0000-000027000000}"/>
    <cellStyle name="40% - Accent5" xfId="35" builtinId="47" customBuiltin="1"/>
    <cellStyle name="40% - Accent5 2" xfId="52" xr:uid="{00000000-0005-0000-0000-000029000000}"/>
    <cellStyle name="40% - Accent5 2 2" xfId="80" xr:uid="{00000000-0005-0000-0000-00002A000000}"/>
    <cellStyle name="40% - Accent5 3" xfId="66" xr:uid="{00000000-0005-0000-0000-00002B000000}"/>
    <cellStyle name="40% - Accent6" xfId="39" builtinId="51" customBuiltin="1"/>
    <cellStyle name="40% - Accent6 2" xfId="54" xr:uid="{00000000-0005-0000-0000-00002D000000}"/>
    <cellStyle name="40% - Accent6 2 2" xfId="82" xr:uid="{00000000-0005-0000-0000-00002E000000}"/>
    <cellStyle name="40% - Accent6 3" xfId="68" xr:uid="{00000000-0005-0000-0000-00002F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85" builtinId="3"/>
    <cellStyle name="Excel Built-in Normal" xfId="86" xr:uid="{1EDB8B1F-4C34-4FFB-819C-66A7DE2C8B32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49000000}"/>
    <cellStyle name="Normal 2 2" xfId="55" xr:uid="{00000000-0005-0000-0000-00004A000000}"/>
    <cellStyle name="Normal 2 2 2" xfId="83" xr:uid="{00000000-0005-0000-0000-00004B000000}"/>
    <cellStyle name="Normal 2 3" xfId="69" xr:uid="{00000000-0005-0000-0000-00004C000000}"/>
    <cellStyle name="Note 2" xfId="42" xr:uid="{00000000-0005-0000-0000-00004D000000}"/>
    <cellStyle name="Note 2 2" xfId="56" xr:uid="{00000000-0005-0000-0000-00004E000000}"/>
    <cellStyle name="Note 2 2 2" xfId="84" xr:uid="{00000000-0005-0000-0000-00004F000000}"/>
    <cellStyle name="Note 2 3" xfId="70" xr:uid="{00000000-0005-0000-0000-000050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99FF99"/>
      <color rgb="FFFDE9D9"/>
      <color rgb="FF41DF5F"/>
      <color rgb="FF3AE64A"/>
      <color rgb="FFFFCC99"/>
      <color rgb="FFFF99CC"/>
      <color rgb="FF66FF3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frem\Documents\HU3A\Asst%20Accountant\Accounts\2022-23%20Journal.xl.xlsx" TargetMode="External"/><Relationship Id="rId1" Type="http://schemas.openxmlformats.org/officeDocument/2006/relationships/externalLinkPath" Target="/Users/rfrem/Documents/HU3A/Asst%20Accountant/Accounts/2022-23%20Journal.x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urnal"/>
      <sheetName val="Sept22"/>
      <sheetName val="Aug a-cs"/>
      <sheetName val="Dec a-cs"/>
      <sheetName val="April renewals"/>
      <sheetName val="Jan 23"/>
      <sheetName val="Feb 23"/>
      <sheetName val="March 23"/>
    </sheetNames>
    <sheetDataSet>
      <sheetData sheetId="0">
        <row r="1">
          <cell r="AC1" t="str">
            <v>Keats House 11/08/22</v>
          </cell>
        </row>
      </sheetData>
      <sheetData sheetId="1">
        <row r="10">
          <cell r="F10">
            <v>1.0000000000005116E-2</v>
          </cell>
        </row>
      </sheetData>
      <sheetData sheetId="2"/>
      <sheetData sheetId="3"/>
      <sheetData sheetId="4">
        <row r="12">
          <cell r="D12">
            <v>180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4" topLeftCell="A40" activePane="bottomLeft" state="frozen"/>
      <selection pane="bottomLeft" activeCell="H41" sqref="H41"/>
    </sheetView>
  </sheetViews>
  <sheetFormatPr defaultColWidth="9.1796875" defaultRowHeight="13" x14ac:dyDescent="0.3"/>
  <cols>
    <col min="1" max="1" width="6.81640625" style="143" customWidth="1"/>
    <col min="2" max="2" width="27.36328125" style="2" customWidth="1"/>
    <col min="3" max="3" width="10" style="3" customWidth="1"/>
    <col min="4" max="4" width="10.7265625" style="3" customWidth="1"/>
    <col min="5" max="5" width="10" style="3" customWidth="1"/>
    <col min="6" max="6" width="10.7265625" style="3" customWidth="1"/>
    <col min="7" max="7" width="6" style="3" customWidth="1"/>
    <col min="8" max="8" width="9.26953125" style="3" customWidth="1"/>
    <col min="9" max="9" width="7.7265625" style="3" customWidth="1"/>
    <col min="10" max="10" width="8.1796875" style="3" customWidth="1"/>
    <col min="11" max="11" width="7.6328125" style="3" customWidth="1"/>
    <col min="12" max="12" width="9.26953125" style="3" customWidth="1"/>
    <col min="13" max="13" width="5.1796875" style="3" customWidth="1"/>
    <col min="14" max="14" width="11.90625" style="2" customWidth="1"/>
    <col min="15" max="15" width="12.1796875" style="2" customWidth="1"/>
    <col min="16" max="18" width="10" style="2" bestFit="1" customWidth="1"/>
    <col min="19" max="16384" width="9.1796875" style="2"/>
  </cols>
  <sheetData>
    <row r="1" spans="1:15" ht="21" customHeight="1" x14ac:dyDescent="0.35">
      <c r="B1" s="20" t="s">
        <v>34</v>
      </c>
      <c r="C1" s="2"/>
      <c r="D1" s="175" t="s">
        <v>343</v>
      </c>
      <c r="E1" s="2"/>
      <c r="F1" s="2"/>
      <c r="G1" s="2"/>
      <c r="H1" s="2"/>
      <c r="I1" s="2"/>
      <c r="J1" s="2"/>
      <c r="K1" s="2"/>
      <c r="L1" s="2"/>
      <c r="M1" s="2"/>
      <c r="N1" s="19"/>
    </row>
    <row r="2" spans="1:15" ht="14.5" x14ac:dyDescent="0.35">
      <c r="B2" s="20" t="s">
        <v>35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36" t="s">
        <v>40</v>
      </c>
      <c r="O2" s="137"/>
    </row>
    <row r="3" spans="1:15" ht="44.5" customHeight="1" x14ac:dyDescent="0.35">
      <c r="A3" s="143" t="s">
        <v>164</v>
      </c>
      <c r="B3" s="22"/>
      <c r="C3" s="73" t="s">
        <v>111</v>
      </c>
      <c r="D3" s="73"/>
      <c r="E3" s="73" t="s">
        <v>112</v>
      </c>
      <c r="F3" s="23"/>
      <c r="G3" s="2"/>
      <c r="H3" s="22"/>
      <c r="I3" s="76"/>
      <c r="J3" s="76"/>
      <c r="K3" s="76"/>
      <c r="L3" s="23"/>
      <c r="M3" s="2"/>
      <c r="N3" s="82" t="s">
        <v>38</v>
      </c>
      <c r="O3" s="83" t="s">
        <v>39</v>
      </c>
    </row>
    <row r="4" spans="1:15" ht="14.5" x14ac:dyDescent="0.35">
      <c r="B4" s="24"/>
      <c r="C4" s="21">
        <v>2022</v>
      </c>
      <c r="D4" s="21"/>
      <c r="E4" s="21">
        <v>2021</v>
      </c>
      <c r="F4" s="27"/>
      <c r="G4" s="20"/>
      <c r="H4" s="77" t="s">
        <v>94</v>
      </c>
      <c r="I4" s="78" t="s">
        <v>95</v>
      </c>
      <c r="J4" s="78" t="s">
        <v>96</v>
      </c>
      <c r="K4" s="78" t="s">
        <v>97</v>
      </c>
      <c r="L4" s="79" t="s">
        <v>98</v>
      </c>
      <c r="M4" s="78"/>
      <c r="N4" s="84"/>
      <c r="O4" s="25"/>
    </row>
    <row r="5" spans="1:15" ht="14.5" x14ac:dyDescent="0.35">
      <c r="A5" s="144"/>
      <c r="B5" s="24" t="s">
        <v>36</v>
      </c>
      <c r="C5" s="2"/>
      <c r="D5" s="2"/>
      <c r="E5" s="2"/>
      <c r="F5" s="25"/>
      <c r="G5" s="2"/>
      <c r="H5" s="26"/>
      <c r="I5" s="2"/>
      <c r="J5" s="2"/>
      <c r="K5" s="2"/>
      <c r="L5" s="30"/>
      <c r="M5" s="29"/>
      <c r="N5" s="85"/>
      <c r="O5" s="25"/>
    </row>
    <row r="6" spans="1:15" ht="14.5" x14ac:dyDescent="0.35">
      <c r="A6" s="144" t="s">
        <v>165</v>
      </c>
      <c r="B6" s="26" t="s">
        <v>32</v>
      </c>
      <c r="C6" s="29">
        <f>L6</f>
        <v>3000</v>
      </c>
      <c r="D6" s="29"/>
      <c r="E6" s="29">
        <v>2800</v>
      </c>
      <c r="F6" s="30"/>
      <c r="G6" s="2"/>
      <c r="H6" s="80">
        <v>3000</v>
      </c>
      <c r="I6" s="2"/>
      <c r="J6" s="2"/>
      <c r="K6" s="2"/>
      <c r="L6" s="30">
        <f>SUM(H6:K6)</f>
        <v>3000</v>
      </c>
      <c r="M6" s="29"/>
      <c r="N6" s="86"/>
      <c r="O6" s="30"/>
    </row>
    <row r="7" spans="1:15" x14ac:dyDescent="0.3">
      <c r="A7" s="144" t="s">
        <v>166</v>
      </c>
      <c r="B7" s="26" t="s">
        <v>33</v>
      </c>
      <c r="C7" s="29">
        <f t="shared" ref="C7:C18" si="0">L7</f>
        <v>0</v>
      </c>
      <c r="D7" s="29"/>
      <c r="E7" s="29">
        <v>0</v>
      </c>
      <c r="F7" s="30"/>
      <c r="G7" s="2"/>
      <c r="H7" s="80">
        <v>0</v>
      </c>
      <c r="I7" s="2"/>
      <c r="J7" s="2"/>
      <c r="K7" s="2"/>
      <c r="L7" s="30">
        <f t="shared" ref="L7:L39" si="1">SUM(H7:K7)</f>
        <v>0</v>
      </c>
      <c r="M7" s="29"/>
      <c r="N7" s="80"/>
      <c r="O7" s="30"/>
    </row>
    <row r="8" spans="1:15" x14ac:dyDescent="0.3">
      <c r="A8" s="144" t="s">
        <v>167</v>
      </c>
      <c r="B8" s="26" t="s">
        <v>196</v>
      </c>
      <c r="C8" s="29"/>
      <c r="D8" s="29"/>
      <c r="E8" s="29"/>
      <c r="F8" s="30"/>
      <c r="G8" s="2"/>
      <c r="H8" s="80"/>
      <c r="I8" s="2"/>
      <c r="J8" s="2"/>
      <c r="K8" s="2"/>
      <c r="L8" s="30"/>
      <c r="M8" s="29"/>
      <c r="N8" s="80"/>
      <c r="O8" s="30"/>
    </row>
    <row r="9" spans="1:15" x14ac:dyDescent="0.3">
      <c r="A9" s="144" t="s">
        <v>168</v>
      </c>
      <c r="B9" s="26" t="s">
        <v>19</v>
      </c>
      <c r="C9" s="29">
        <f t="shared" si="0"/>
        <v>70.13</v>
      </c>
      <c r="D9" s="29"/>
      <c r="E9" s="29">
        <v>239.7</v>
      </c>
      <c r="F9" s="30"/>
      <c r="G9" s="2"/>
      <c r="H9" s="80">
        <v>70.13</v>
      </c>
      <c r="I9" s="2"/>
      <c r="J9" s="2"/>
      <c r="K9" s="2"/>
      <c r="L9" s="30">
        <f t="shared" si="1"/>
        <v>70.13</v>
      </c>
      <c r="M9" s="29"/>
      <c r="N9" s="80"/>
      <c r="O9" s="30"/>
    </row>
    <row r="10" spans="1:15" x14ac:dyDescent="0.3">
      <c r="A10" s="144" t="s">
        <v>169</v>
      </c>
      <c r="B10" s="26" t="s">
        <v>1</v>
      </c>
      <c r="C10" s="29">
        <f t="shared" si="0"/>
        <v>37</v>
      </c>
      <c r="D10" s="29"/>
      <c r="E10" s="29">
        <v>50</v>
      </c>
      <c r="F10" s="30"/>
      <c r="G10" s="2"/>
      <c r="H10" s="80">
        <v>37</v>
      </c>
      <c r="I10" s="2"/>
      <c r="J10" s="2"/>
      <c r="K10" s="2"/>
      <c r="L10" s="30">
        <f t="shared" si="1"/>
        <v>37</v>
      </c>
      <c r="M10" s="29"/>
      <c r="N10" s="80"/>
      <c r="O10" s="30"/>
    </row>
    <row r="11" spans="1:15" x14ac:dyDescent="0.3">
      <c r="A11" s="144" t="s">
        <v>170</v>
      </c>
      <c r="B11" s="26" t="s">
        <v>163</v>
      </c>
      <c r="C11" s="29"/>
      <c r="D11" s="29"/>
      <c r="E11" s="29"/>
      <c r="F11" s="30"/>
      <c r="G11" s="2"/>
      <c r="H11" s="80"/>
      <c r="I11" s="2"/>
      <c r="J11" s="2"/>
      <c r="K11" s="2"/>
      <c r="L11" s="30"/>
      <c r="M11" s="29"/>
      <c r="N11" s="80"/>
      <c r="O11" s="30"/>
    </row>
    <row r="12" spans="1:15" ht="12.5" customHeight="1" x14ac:dyDescent="0.3">
      <c r="A12" s="144" t="s">
        <v>171</v>
      </c>
      <c r="B12" s="26" t="s">
        <v>27</v>
      </c>
      <c r="C12" s="29">
        <f t="shared" si="0"/>
        <v>102</v>
      </c>
      <c r="D12" s="29"/>
      <c r="E12" s="29">
        <v>0</v>
      </c>
      <c r="F12" s="30"/>
      <c r="G12" s="2"/>
      <c r="H12" s="80">
        <v>102</v>
      </c>
      <c r="I12" s="2"/>
      <c r="J12" s="2"/>
      <c r="K12" s="2"/>
      <c r="L12" s="30">
        <f t="shared" si="1"/>
        <v>102</v>
      </c>
      <c r="M12" s="29"/>
      <c r="N12" s="80"/>
      <c r="O12" s="30"/>
    </row>
    <row r="13" spans="1:15" x14ac:dyDescent="0.3">
      <c r="A13" s="144" t="s">
        <v>172</v>
      </c>
      <c r="B13" s="26" t="s">
        <v>21</v>
      </c>
      <c r="C13" s="29">
        <f t="shared" si="0"/>
        <v>55</v>
      </c>
      <c r="D13" s="29"/>
      <c r="E13" s="29">
        <v>0</v>
      </c>
      <c r="F13" s="30"/>
      <c r="G13" s="2"/>
      <c r="H13" s="80">
        <v>55</v>
      </c>
      <c r="I13" s="2"/>
      <c r="J13" s="2"/>
      <c r="K13" s="2"/>
      <c r="L13" s="30">
        <f t="shared" si="1"/>
        <v>55</v>
      </c>
      <c r="M13" s="29"/>
      <c r="N13" s="80"/>
      <c r="O13" s="30"/>
    </row>
    <row r="14" spans="1:15" x14ac:dyDescent="0.3">
      <c r="A14" s="144" t="s">
        <v>173</v>
      </c>
      <c r="B14" s="26" t="s">
        <v>18</v>
      </c>
      <c r="C14" s="29">
        <f t="shared" si="0"/>
        <v>9</v>
      </c>
      <c r="D14" s="29"/>
      <c r="E14" s="29">
        <v>18</v>
      </c>
      <c r="F14" s="30"/>
      <c r="G14" s="2"/>
      <c r="H14" s="80">
        <v>9</v>
      </c>
      <c r="I14" s="2"/>
      <c r="J14" s="2"/>
      <c r="K14" s="2"/>
      <c r="L14" s="30">
        <f t="shared" si="1"/>
        <v>9</v>
      </c>
      <c r="M14" s="29"/>
      <c r="N14" s="80"/>
      <c r="O14" s="30"/>
    </row>
    <row r="15" spans="1:15" x14ac:dyDescent="0.3">
      <c r="A15" s="144" t="s">
        <v>174</v>
      </c>
      <c r="B15" s="26" t="s">
        <v>22</v>
      </c>
      <c r="C15" s="29">
        <f t="shared" si="0"/>
        <v>0</v>
      </c>
      <c r="D15" s="29"/>
      <c r="E15" s="29">
        <v>169</v>
      </c>
      <c r="F15" s="30"/>
      <c r="G15" s="2"/>
      <c r="H15" s="80">
        <v>0</v>
      </c>
      <c r="I15" s="2"/>
      <c r="J15" s="2"/>
      <c r="K15" s="2"/>
      <c r="L15" s="30">
        <f t="shared" si="1"/>
        <v>0</v>
      </c>
      <c r="M15" s="29"/>
      <c r="N15" s="80"/>
      <c r="O15" s="30"/>
    </row>
    <row r="16" spans="1:15" x14ac:dyDescent="0.3">
      <c r="A16" s="144" t="s">
        <v>175</v>
      </c>
      <c r="B16" s="26" t="s">
        <v>191</v>
      </c>
      <c r="C16" s="29"/>
      <c r="D16" s="29"/>
      <c r="E16" s="29"/>
      <c r="F16" s="30"/>
      <c r="G16" s="2"/>
      <c r="H16" s="80"/>
      <c r="I16" s="2"/>
      <c r="J16" s="2"/>
      <c r="K16" s="2"/>
      <c r="L16" s="30"/>
      <c r="M16" s="29"/>
      <c r="N16" s="80"/>
      <c r="O16" s="30"/>
    </row>
    <row r="17" spans="1:16" x14ac:dyDescent="0.3">
      <c r="A17" s="144" t="s">
        <v>192</v>
      </c>
      <c r="B17" s="26" t="s">
        <v>85</v>
      </c>
      <c r="C17" s="29">
        <f t="shared" si="0"/>
        <v>15</v>
      </c>
      <c r="D17" s="29"/>
      <c r="E17" s="29"/>
      <c r="F17" s="30"/>
      <c r="G17" s="2"/>
      <c r="H17" s="80">
        <f>Groups!K13</f>
        <v>15</v>
      </c>
      <c r="I17" s="2"/>
      <c r="J17" s="2"/>
      <c r="K17" s="2"/>
      <c r="L17" s="30">
        <f t="shared" si="1"/>
        <v>15</v>
      </c>
      <c r="M17" s="29"/>
      <c r="N17" s="80"/>
      <c r="O17" s="30"/>
    </row>
    <row r="18" spans="1:16" x14ac:dyDescent="0.3">
      <c r="A18" s="144" t="s">
        <v>197</v>
      </c>
      <c r="B18" s="26"/>
      <c r="C18" s="29">
        <f t="shared" si="0"/>
        <v>0</v>
      </c>
      <c r="D18" s="29"/>
      <c r="E18" s="29"/>
      <c r="F18" s="30"/>
      <c r="G18" s="2"/>
      <c r="H18" s="80"/>
      <c r="I18" s="2"/>
      <c r="J18" s="2"/>
      <c r="K18" s="2"/>
      <c r="L18" s="30"/>
      <c r="M18" s="29"/>
      <c r="N18" s="80"/>
      <c r="O18" s="30"/>
    </row>
    <row r="19" spans="1:16" x14ac:dyDescent="0.3">
      <c r="A19" s="144"/>
      <c r="B19" s="26"/>
      <c r="C19" s="29"/>
      <c r="D19" s="31">
        <f>SUM(C6:C18)</f>
        <v>3288.13</v>
      </c>
      <c r="E19" s="31"/>
      <c r="F19" s="32">
        <f>SUM(E6:E18)</f>
        <v>3276.7</v>
      </c>
      <c r="G19" s="20"/>
      <c r="H19" s="80">
        <f t="shared" ref="H19:H39" si="2">SUM(D19:G19)</f>
        <v>6564.83</v>
      </c>
      <c r="I19" s="20"/>
      <c r="J19" s="20"/>
      <c r="K19" s="20"/>
      <c r="L19" s="30">
        <f t="shared" si="1"/>
        <v>6564.83</v>
      </c>
      <c r="M19" s="29"/>
      <c r="N19" s="80"/>
      <c r="O19" s="30"/>
    </row>
    <row r="20" spans="1:16" x14ac:dyDescent="0.3">
      <c r="A20" s="144"/>
      <c r="B20" s="24" t="s">
        <v>37</v>
      </c>
      <c r="C20" s="29"/>
      <c r="D20" s="29"/>
      <c r="E20" s="29"/>
      <c r="F20" s="30"/>
      <c r="G20" s="2"/>
      <c r="H20" s="80">
        <f t="shared" si="2"/>
        <v>0</v>
      </c>
      <c r="I20" s="2"/>
      <c r="J20" s="2"/>
      <c r="K20" s="2"/>
      <c r="L20" s="30"/>
      <c r="M20" s="29"/>
      <c r="N20" s="80"/>
      <c r="O20" s="30"/>
    </row>
    <row r="21" spans="1:16" x14ac:dyDescent="0.3">
      <c r="A21" s="144" t="s">
        <v>176</v>
      </c>
      <c r="B21" s="26" t="s">
        <v>23</v>
      </c>
      <c r="C21" s="29">
        <f>L21</f>
        <v>1048</v>
      </c>
      <c r="D21" s="29"/>
      <c r="E21" s="29">
        <v>356</v>
      </c>
      <c r="F21" s="30"/>
      <c r="G21" s="2"/>
      <c r="H21" s="80">
        <v>1048</v>
      </c>
      <c r="I21" s="2"/>
      <c r="J21" s="2"/>
      <c r="K21" s="2"/>
      <c r="L21" s="30">
        <f t="shared" si="1"/>
        <v>1048</v>
      </c>
      <c r="M21" s="29"/>
      <c r="N21" s="80"/>
      <c r="O21" s="30"/>
    </row>
    <row r="22" spans="1:16" x14ac:dyDescent="0.3">
      <c r="A22" s="144" t="s">
        <v>177</v>
      </c>
      <c r="B22" s="26" t="s">
        <v>24</v>
      </c>
      <c r="C22" s="29">
        <f t="shared" ref="C22:C35" si="3">L22</f>
        <v>545</v>
      </c>
      <c r="D22" s="29"/>
      <c r="E22" s="29">
        <v>0</v>
      </c>
      <c r="F22" s="30"/>
      <c r="G22" s="2"/>
      <c r="H22" s="80">
        <v>545</v>
      </c>
      <c r="I22" s="2"/>
      <c r="J22" s="2"/>
      <c r="K22" s="2"/>
      <c r="L22" s="30">
        <f t="shared" si="1"/>
        <v>545</v>
      </c>
      <c r="M22" s="29"/>
      <c r="N22" s="80"/>
      <c r="O22" s="30"/>
    </row>
    <row r="23" spans="1:16" x14ac:dyDescent="0.3">
      <c r="A23" s="144" t="s">
        <v>178</v>
      </c>
      <c r="B23" s="26" t="s">
        <v>20</v>
      </c>
      <c r="C23" s="29">
        <f t="shared" si="3"/>
        <v>618.06000000000006</v>
      </c>
      <c r="D23" s="29"/>
      <c r="E23" s="29">
        <v>841.46</v>
      </c>
      <c r="F23" s="30"/>
      <c r="G23" s="2"/>
      <c r="H23" s="80">
        <v>618.06000000000006</v>
      </c>
      <c r="I23" s="2"/>
      <c r="J23" s="2"/>
      <c r="K23" s="2"/>
      <c r="L23" s="30">
        <f t="shared" si="1"/>
        <v>618.06000000000006</v>
      </c>
      <c r="M23" s="29"/>
      <c r="N23" s="80"/>
      <c r="O23" s="30"/>
    </row>
    <row r="24" spans="1:16" x14ac:dyDescent="0.3">
      <c r="A24" s="144" t="s">
        <v>179</v>
      </c>
      <c r="B24" s="26" t="s">
        <v>198</v>
      </c>
      <c r="C24" s="29">
        <f t="shared" si="3"/>
        <v>616</v>
      </c>
      <c r="D24" s="29"/>
      <c r="E24" s="29"/>
      <c r="F24" s="30"/>
      <c r="G24" s="2"/>
      <c r="H24" s="80">
        <v>616</v>
      </c>
      <c r="I24" s="2"/>
      <c r="J24" s="2"/>
      <c r="K24" s="2"/>
      <c r="L24" s="30">
        <f t="shared" si="1"/>
        <v>616</v>
      </c>
      <c r="M24" s="29"/>
      <c r="N24" s="80"/>
      <c r="O24" s="30"/>
    </row>
    <row r="25" spans="1:16" x14ac:dyDescent="0.3">
      <c r="A25" s="144" t="s">
        <v>180</v>
      </c>
      <c r="B25" s="26" t="s">
        <v>199</v>
      </c>
      <c r="C25" s="29">
        <f t="shared" si="3"/>
        <v>351.06</v>
      </c>
      <c r="D25" s="29"/>
      <c r="E25" s="29">
        <v>1259.3</v>
      </c>
      <c r="F25" s="30"/>
      <c r="G25" s="2"/>
      <c r="H25" s="80">
        <v>351.06</v>
      </c>
      <c r="I25" s="2"/>
      <c r="J25" s="2"/>
      <c r="K25" s="2"/>
      <c r="L25" s="30">
        <f t="shared" si="1"/>
        <v>351.06</v>
      </c>
      <c r="M25" s="29"/>
      <c r="N25" s="80"/>
      <c r="O25" s="30"/>
      <c r="P25" s="3"/>
    </row>
    <row r="26" spans="1:16" x14ac:dyDescent="0.3">
      <c r="A26" s="144" t="s">
        <v>181</v>
      </c>
      <c r="B26" s="26" t="s">
        <v>31</v>
      </c>
      <c r="C26" s="29">
        <f t="shared" si="3"/>
        <v>154</v>
      </c>
      <c r="D26" s="29"/>
      <c r="E26" s="29"/>
      <c r="F26" s="30"/>
      <c r="G26" s="2"/>
      <c r="H26" s="80">
        <v>154</v>
      </c>
      <c r="I26" s="2"/>
      <c r="J26" s="2"/>
      <c r="K26" s="2"/>
      <c r="L26" s="30">
        <f t="shared" si="1"/>
        <v>154</v>
      </c>
      <c r="M26" s="29"/>
      <c r="N26" s="80"/>
      <c r="O26" s="30"/>
    </row>
    <row r="27" spans="1:16" x14ac:dyDescent="0.3">
      <c r="A27" s="144" t="s">
        <v>182</v>
      </c>
      <c r="B27" s="26" t="s">
        <v>28</v>
      </c>
      <c r="C27" s="29">
        <f t="shared" si="3"/>
        <v>2</v>
      </c>
      <c r="D27" s="29"/>
      <c r="E27" s="29">
        <v>100</v>
      </c>
      <c r="F27" s="30"/>
      <c r="G27" s="2"/>
      <c r="H27" s="80">
        <v>2</v>
      </c>
      <c r="I27" s="2"/>
      <c r="J27" s="2"/>
      <c r="K27" s="2"/>
      <c r="L27" s="30">
        <f t="shared" si="1"/>
        <v>2</v>
      </c>
      <c r="M27" s="29"/>
      <c r="N27" s="80"/>
      <c r="O27" s="30"/>
    </row>
    <row r="28" spans="1:16" x14ac:dyDescent="0.3">
      <c r="A28" s="144" t="s">
        <v>183</v>
      </c>
      <c r="B28" s="26" t="s">
        <v>29</v>
      </c>
      <c r="C28" s="29">
        <f t="shared" si="3"/>
        <v>0</v>
      </c>
      <c r="D28" s="29"/>
      <c r="E28" s="29">
        <v>30</v>
      </c>
      <c r="F28" s="30"/>
      <c r="G28" s="2"/>
      <c r="H28" s="80">
        <v>0</v>
      </c>
      <c r="I28" s="2"/>
      <c r="J28" s="2"/>
      <c r="K28" s="2"/>
      <c r="L28" s="30">
        <f t="shared" si="1"/>
        <v>0</v>
      </c>
      <c r="M28" s="29"/>
      <c r="N28" s="80"/>
      <c r="O28" s="30"/>
    </row>
    <row r="29" spans="1:16" x14ac:dyDescent="0.3">
      <c r="A29" s="144" t="s">
        <v>184</v>
      </c>
      <c r="B29" s="26" t="s">
        <v>195</v>
      </c>
      <c r="C29" s="29">
        <f t="shared" si="3"/>
        <v>30</v>
      </c>
      <c r="D29" s="29"/>
      <c r="E29" s="29">
        <v>0</v>
      </c>
      <c r="F29" s="30"/>
      <c r="G29" s="2"/>
      <c r="H29" s="80">
        <v>30</v>
      </c>
      <c r="I29" s="2"/>
      <c r="J29" s="2"/>
      <c r="K29" s="2"/>
      <c r="L29" s="30">
        <f t="shared" si="1"/>
        <v>30</v>
      </c>
      <c r="M29" s="29"/>
      <c r="N29" s="80"/>
      <c r="O29" s="30"/>
    </row>
    <row r="30" spans="1:16" x14ac:dyDescent="0.3">
      <c r="A30" s="144" t="s">
        <v>185</v>
      </c>
      <c r="B30" s="26" t="s">
        <v>27</v>
      </c>
      <c r="C30" s="29">
        <f t="shared" si="3"/>
        <v>7</v>
      </c>
      <c r="D30" s="29"/>
      <c r="E30" s="29">
        <v>0</v>
      </c>
      <c r="F30" s="30"/>
      <c r="G30" s="2"/>
      <c r="H30" s="80">
        <v>7</v>
      </c>
      <c r="I30" s="2"/>
      <c r="J30" s="2"/>
      <c r="K30" s="2"/>
      <c r="L30" s="30">
        <f t="shared" si="1"/>
        <v>7</v>
      </c>
      <c r="M30" s="29"/>
      <c r="N30" s="80"/>
      <c r="O30" s="30"/>
    </row>
    <row r="31" spans="1:16" x14ac:dyDescent="0.3">
      <c r="A31" s="144" t="s">
        <v>186</v>
      </c>
      <c r="B31" s="26" t="s">
        <v>200</v>
      </c>
      <c r="C31" s="29">
        <f t="shared" si="3"/>
        <v>46.8</v>
      </c>
      <c r="D31" s="29"/>
      <c r="E31" s="29">
        <v>0</v>
      </c>
      <c r="F31" s="30"/>
      <c r="G31" s="2"/>
      <c r="H31" s="80">
        <v>46.8</v>
      </c>
      <c r="I31" s="2"/>
      <c r="J31" s="2"/>
      <c r="K31" s="2"/>
      <c r="L31" s="30">
        <f t="shared" si="1"/>
        <v>46.8</v>
      </c>
      <c r="M31" s="29"/>
      <c r="N31" s="80"/>
      <c r="O31" s="30"/>
    </row>
    <row r="32" spans="1:16" x14ac:dyDescent="0.3">
      <c r="A32" s="144" t="s">
        <v>187</v>
      </c>
      <c r="B32" s="26" t="s">
        <v>26</v>
      </c>
      <c r="C32" s="29">
        <f t="shared" si="3"/>
        <v>0.92999999999999994</v>
      </c>
      <c r="D32" s="29"/>
      <c r="E32" s="29">
        <v>0</v>
      </c>
      <c r="F32" s="30"/>
      <c r="G32" s="2"/>
      <c r="H32" s="80">
        <v>0.92999999999999994</v>
      </c>
      <c r="I32" s="2"/>
      <c r="J32" s="2"/>
      <c r="K32" s="2"/>
      <c r="L32" s="30">
        <f t="shared" si="1"/>
        <v>0.92999999999999994</v>
      </c>
      <c r="M32" s="29"/>
      <c r="N32" s="80"/>
      <c r="O32" s="30"/>
    </row>
    <row r="33" spans="1:18" x14ac:dyDescent="0.3">
      <c r="A33" s="144" t="s">
        <v>188</v>
      </c>
      <c r="B33" s="26" t="s">
        <v>25</v>
      </c>
      <c r="C33" s="29">
        <f t="shared" si="3"/>
        <v>0</v>
      </c>
      <c r="D33" s="29"/>
      <c r="E33" s="29">
        <v>145.43</v>
      </c>
      <c r="F33" s="30"/>
      <c r="G33" s="2"/>
      <c r="H33" s="80">
        <v>0</v>
      </c>
      <c r="I33" s="2"/>
      <c r="J33" s="2"/>
      <c r="K33" s="2"/>
      <c r="L33" s="30">
        <f t="shared" si="1"/>
        <v>0</v>
      </c>
      <c r="M33" s="29"/>
      <c r="N33" s="80"/>
      <c r="O33" s="30"/>
    </row>
    <row r="34" spans="1:18" x14ac:dyDescent="0.3">
      <c r="A34" s="144" t="s">
        <v>189</v>
      </c>
      <c r="B34" s="26" t="s">
        <v>193</v>
      </c>
      <c r="C34" s="29"/>
      <c r="D34" s="29"/>
      <c r="E34" s="29"/>
      <c r="F34" s="30"/>
      <c r="G34" s="2"/>
      <c r="H34" s="80"/>
      <c r="I34" s="2"/>
      <c r="J34" s="2"/>
      <c r="K34" s="2"/>
      <c r="L34" s="30"/>
      <c r="M34" s="29"/>
      <c r="N34" s="80"/>
      <c r="O34" s="30"/>
    </row>
    <row r="35" spans="1:18" x14ac:dyDescent="0.3">
      <c r="A35" s="144" t="s">
        <v>190</v>
      </c>
      <c r="B35" s="26" t="s">
        <v>86</v>
      </c>
      <c r="C35" s="29">
        <f t="shared" si="3"/>
        <v>14</v>
      </c>
      <c r="D35" s="29"/>
      <c r="E35" s="29"/>
      <c r="F35" s="30"/>
      <c r="G35" s="2"/>
      <c r="H35" s="80">
        <f>Groups!K23</f>
        <v>14</v>
      </c>
      <c r="I35" s="2"/>
      <c r="J35" s="2"/>
      <c r="K35" s="2"/>
      <c r="L35" s="30">
        <f t="shared" si="1"/>
        <v>14</v>
      </c>
      <c r="M35" s="29"/>
      <c r="N35" s="80"/>
      <c r="O35" s="30"/>
    </row>
    <row r="36" spans="1:18" x14ac:dyDescent="0.3">
      <c r="A36" s="144" t="s">
        <v>194</v>
      </c>
      <c r="B36" s="26"/>
      <c r="C36" s="29"/>
      <c r="D36" s="29"/>
      <c r="E36" s="29"/>
      <c r="F36" s="30"/>
      <c r="G36" s="2"/>
      <c r="H36" s="80"/>
      <c r="I36" s="2"/>
      <c r="J36" s="2"/>
      <c r="K36" s="2"/>
      <c r="L36" s="30"/>
      <c r="M36" s="29"/>
      <c r="N36" s="80"/>
      <c r="O36" s="30"/>
    </row>
    <row r="37" spans="1:18" x14ac:dyDescent="0.3">
      <c r="A37" s="144"/>
      <c r="B37" s="26"/>
      <c r="C37" s="29"/>
      <c r="D37" s="31">
        <f>SUM(C21:C36)</f>
        <v>3432.85</v>
      </c>
      <c r="E37" s="31"/>
      <c r="F37" s="32">
        <f>SUM(E21:E36)</f>
        <v>2732.19</v>
      </c>
      <c r="G37" s="2"/>
      <c r="H37" s="90">
        <f t="shared" si="2"/>
        <v>6165.04</v>
      </c>
      <c r="I37" s="20"/>
      <c r="J37" s="20"/>
      <c r="K37" s="20"/>
      <c r="L37" s="32">
        <f t="shared" si="1"/>
        <v>6165.04</v>
      </c>
      <c r="M37" s="29"/>
      <c r="N37" s="80"/>
      <c r="O37" s="30"/>
    </row>
    <row r="38" spans="1:18" x14ac:dyDescent="0.3">
      <c r="A38" s="144"/>
      <c r="B38" s="26"/>
      <c r="C38" s="29"/>
      <c r="D38" s="29"/>
      <c r="E38" s="29"/>
      <c r="F38" s="30"/>
      <c r="G38" s="2"/>
      <c r="H38" s="90"/>
      <c r="I38" s="20"/>
      <c r="J38" s="20"/>
      <c r="K38" s="20"/>
      <c r="L38" s="32"/>
      <c r="M38" s="29"/>
      <c r="N38" s="80"/>
      <c r="O38" s="30"/>
    </row>
    <row r="39" spans="1:18" x14ac:dyDescent="0.3">
      <c r="A39" s="144"/>
      <c r="B39" s="28" t="s">
        <v>30</v>
      </c>
      <c r="C39" s="33"/>
      <c r="D39" s="74">
        <f>D19-D37</f>
        <v>-144.7199999999998</v>
      </c>
      <c r="E39" s="74"/>
      <c r="F39" s="75">
        <f>F19-F37</f>
        <v>544.50999999999976</v>
      </c>
      <c r="G39" s="2"/>
      <c r="H39" s="91">
        <f t="shared" si="2"/>
        <v>399.78999999999996</v>
      </c>
      <c r="I39" s="92"/>
      <c r="J39" s="92"/>
      <c r="K39" s="92"/>
      <c r="L39" s="75">
        <f t="shared" si="1"/>
        <v>399.78999999999996</v>
      </c>
      <c r="M39" s="29"/>
      <c r="N39" s="81"/>
      <c r="O39" s="34"/>
    </row>
    <row r="40" spans="1:18" x14ac:dyDescent="0.3">
      <c r="A40" s="144"/>
      <c r="B40" s="87"/>
      <c r="C40" s="88"/>
      <c r="D40" s="89"/>
      <c r="E40" s="89"/>
      <c r="F40" s="89"/>
      <c r="G40" s="2"/>
      <c r="H40" s="29"/>
      <c r="I40" s="2"/>
      <c r="J40" s="2"/>
      <c r="K40" s="2"/>
      <c r="L40" s="29"/>
      <c r="M40" s="29"/>
      <c r="N40" s="29"/>
      <c r="O40" s="29"/>
    </row>
    <row r="41" spans="1:18" ht="45" customHeight="1" x14ac:dyDescent="0.3">
      <c r="A41" s="144"/>
      <c r="B41" s="138" t="s">
        <v>114</v>
      </c>
      <c r="C41" s="139"/>
      <c r="D41" s="139"/>
      <c r="E41" s="139"/>
      <c r="F41" s="140"/>
      <c r="G41" s="2"/>
      <c r="H41" s="29"/>
      <c r="I41" s="2"/>
      <c r="J41" s="2"/>
      <c r="K41" s="2"/>
      <c r="L41" s="29"/>
      <c r="M41" s="29"/>
      <c r="N41" s="29"/>
      <c r="O41" s="29"/>
    </row>
    <row r="42" spans="1:18" x14ac:dyDescent="0.3">
      <c r="A42" s="144"/>
      <c r="B42" s="26"/>
      <c r="C42" s="29"/>
      <c r="D42" s="29"/>
      <c r="E42" s="29"/>
      <c r="F42" s="30"/>
      <c r="G42" s="2"/>
      <c r="H42" s="29"/>
      <c r="I42" s="2"/>
      <c r="J42" s="2"/>
      <c r="K42" s="2"/>
      <c r="L42" s="29"/>
      <c r="M42" s="29"/>
      <c r="N42" s="29"/>
      <c r="O42" s="29"/>
    </row>
    <row r="43" spans="1:18" x14ac:dyDescent="0.3">
      <c r="A43" s="144"/>
      <c r="B43" s="26" t="s">
        <v>13</v>
      </c>
      <c r="C43" s="29"/>
      <c r="D43" s="29"/>
      <c r="E43" s="29"/>
      <c r="F43" s="30"/>
      <c r="G43" s="2"/>
      <c r="H43" s="29"/>
      <c r="I43" s="2"/>
      <c r="J43" s="2"/>
      <c r="K43" s="2"/>
      <c r="L43" s="29"/>
      <c r="M43" s="29"/>
      <c r="N43" s="29"/>
      <c r="O43" s="29"/>
    </row>
    <row r="44" spans="1:18" x14ac:dyDescent="0.3">
      <c r="A44" s="144"/>
      <c r="B44" s="26" t="s">
        <v>7</v>
      </c>
      <c r="C44" s="29">
        <f>F47</f>
        <v>8082.7099999999991</v>
      </c>
      <c r="D44" s="29"/>
      <c r="E44" s="29">
        <v>7538.2</v>
      </c>
      <c r="F44" s="30"/>
      <c r="G44" s="2"/>
      <c r="H44" s="2"/>
      <c r="I44" s="2"/>
      <c r="J44" s="2"/>
      <c r="K44" s="2"/>
      <c r="L44" s="29"/>
      <c r="M44" s="29"/>
      <c r="N44" s="29"/>
      <c r="O44" s="29"/>
      <c r="Q44" s="3"/>
      <c r="R44" s="3"/>
    </row>
    <row r="45" spans="1:18" x14ac:dyDescent="0.3">
      <c r="A45" s="144"/>
      <c r="B45" s="26" t="s">
        <v>8</v>
      </c>
      <c r="C45" s="29">
        <f>D19</f>
        <v>3288.13</v>
      </c>
      <c r="D45" s="29"/>
      <c r="E45" s="29">
        <f>F19</f>
        <v>3276.7</v>
      </c>
      <c r="F45" s="30"/>
      <c r="G45" s="2"/>
      <c r="H45" s="2"/>
      <c r="I45" s="2"/>
      <c r="J45" s="2"/>
      <c r="K45" s="2"/>
      <c r="L45" s="29"/>
      <c r="M45" s="29"/>
      <c r="N45" s="29"/>
      <c r="O45" s="29"/>
    </row>
    <row r="46" spans="1:18" x14ac:dyDescent="0.3">
      <c r="A46" s="144"/>
      <c r="B46" s="26" t="s">
        <v>9</v>
      </c>
      <c r="C46" s="29">
        <f>-D37</f>
        <v>-3432.85</v>
      </c>
      <c r="D46" s="29"/>
      <c r="E46" s="29">
        <f>-F37</f>
        <v>-2732.19</v>
      </c>
      <c r="F46" s="30"/>
      <c r="G46" s="2"/>
      <c r="H46" s="2"/>
      <c r="I46" s="2"/>
      <c r="J46" s="2"/>
      <c r="K46" s="2"/>
      <c r="L46" s="29"/>
      <c r="M46" s="29"/>
      <c r="N46" s="29"/>
      <c r="O46" s="29"/>
    </row>
    <row r="47" spans="1:18" x14ac:dyDescent="0.3">
      <c r="A47" s="144"/>
      <c r="B47" s="26"/>
      <c r="C47" s="29"/>
      <c r="D47" s="31">
        <f>C44+C45+C46</f>
        <v>7937.99</v>
      </c>
      <c r="E47" s="29"/>
      <c r="F47" s="32">
        <f>E44+E45+E46</f>
        <v>8082.7099999999991</v>
      </c>
      <c r="G47" s="2"/>
      <c r="H47" s="2"/>
      <c r="I47" s="2"/>
      <c r="J47" s="2"/>
      <c r="K47" s="2"/>
      <c r="L47" s="29"/>
      <c r="M47" s="29"/>
      <c r="N47" s="29"/>
      <c r="O47" s="29"/>
      <c r="P47" s="3"/>
      <c r="R47" s="3"/>
    </row>
    <row r="48" spans="1:18" x14ac:dyDescent="0.3">
      <c r="A48" s="144"/>
      <c r="B48" s="26"/>
      <c r="C48" s="29"/>
      <c r="D48" s="31"/>
      <c r="E48" s="29"/>
      <c r="F48" s="32"/>
      <c r="G48" s="2"/>
      <c r="H48" s="2"/>
      <c r="I48" s="2"/>
      <c r="J48" s="2"/>
      <c r="K48" s="2"/>
      <c r="L48" s="2"/>
      <c r="M48" s="2"/>
      <c r="N48" s="29"/>
      <c r="O48" s="29"/>
    </row>
    <row r="49" spans="1:18" x14ac:dyDescent="0.3">
      <c r="A49" s="144"/>
      <c r="B49" s="26" t="s">
        <v>10</v>
      </c>
      <c r="C49" s="29"/>
      <c r="D49" s="31"/>
      <c r="E49" s="29"/>
      <c r="F49" s="32"/>
      <c r="G49" s="2"/>
      <c r="H49" s="2"/>
      <c r="I49" s="2"/>
      <c r="J49" s="2"/>
      <c r="K49" s="2"/>
      <c r="L49" s="2"/>
      <c r="M49" s="2"/>
      <c r="N49" s="29"/>
      <c r="O49" s="29"/>
    </row>
    <row r="50" spans="1:18" x14ac:dyDescent="0.3">
      <c r="A50" s="144"/>
      <c r="B50" s="26" t="s">
        <v>16</v>
      </c>
      <c r="C50" s="29">
        <f>D47</f>
        <v>7937.99</v>
      </c>
      <c r="D50" s="31"/>
      <c r="E50" s="29">
        <f>F47</f>
        <v>8082.7099999999991</v>
      </c>
      <c r="F50" s="32"/>
      <c r="G50" s="2"/>
      <c r="H50" s="2"/>
      <c r="I50" s="2"/>
      <c r="J50" s="2"/>
      <c r="K50" s="2"/>
      <c r="L50" s="2"/>
      <c r="M50" s="2"/>
      <c r="N50" s="29"/>
      <c r="O50" s="29"/>
    </row>
    <row r="51" spans="1:18" x14ac:dyDescent="0.3">
      <c r="A51" s="144"/>
      <c r="B51" s="26" t="s">
        <v>15</v>
      </c>
      <c r="C51" s="29">
        <f>C7</f>
        <v>0</v>
      </c>
      <c r="D51" s="31"/>
      <c r="E51" s="29"/>
      <c r="F51" s="32"/>
      <c r="G51" s="2"/>
      <c r="H51" s="2"/>
      <c r="I51" s="2"/>
      <c r="J51" s="2"/>
      <c r="K51" s="2"/>
      <c r="L51" s="2"/>
      <c r="M51" s="2"/>
      <c r="N51" s="29"/>
      <c r="O51" s="29"/>
    </row>
    <row r="52" spans="1:18" x14ac:dyDescent="0.3">
      <c r="A52" s="144"/>
      <c r="B52" s="28"/>
      <c r="C52" s="33"/>
      <c r="D52" s="74">
        <f>SUM(C50:C51)</f>
        <v>7937.99</v>
      </c>
      <c r="E52" s="33"/>
      <c r="F52" s="75">
        <f>SUM(E50:E51)</f>
        <v>8082.7099999999991</v>
      </c>
      <c r="G52" s="2"/>
      <c r="H52" s="2"/>
      <c r="I52" s="2"/>
      <c r="J52" s="2"/>
      <c r="K52" s="2"/>
      <c r="L52" s="2"/>
      <c r="M52" s="2"/>
      <c r="N52" s="29"/>
      <c r="O52" s="29"/>
      <c r="P52" s="3"/>
      <c r="R52" s="3"/>
    </row>
    <row r="53" spans="1:18" x14ac:dyDescent="0.3">
      <c r="A53" s="144"/>
      <c r="C53" s="29"/>
      <c r="D53" s="29"/>
      <c r="E53" s="29"/>
      <c r="F53" s="29"/>
      <c r="G53" s="2"/>
      <c r="H53" s="2"/>
      <c r="I53" s="2"/>
      <c r="J53" s="2"/>
      <c r="K53" s="2"/>
      <c r="L53" s="2"/>
      <c r="M53" s="2"/>
      <c r="N53" s="29"/>
      <c r="O53" s="29"/>
    </row>
    <row r="54" spans="1:18" x14ac:dyDescent="0.3">
      <c r="A54" s="14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8" x14ac:dyDescent="0.3">
      <c r="A55" s="14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8" ht="19" customHeight="1" x14ac:dyDescent="0.3">
      <c r="A56" s="14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8" x14ac:dyDescent="0.3">
      <c r="A57" s="14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8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8" x14ac:dyDescent="0.3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8" x14ac:dyDescent="0.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8" x14ac:dyDescent="0.3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8" x14ac:dyDescent="0.3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2">
    <mergeCell ref="N2:O2"/>
    <mergeCell ref="B41:F41"/>
  </mergeCells>
  <phoneticPr fontId="40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88F5-9790-458B-BA23-75D1A4138193}">
  <sheetPr>
    <pageSetUpPr fitToPage="1"/>
  </sheetPr>
  <dimension ref="A1:DE112"/>
  <sheetViews>
    <sheetView workbookViewId="0">
      <pane ySplit="1" topLeftCell="A82" activePane="bottomLeft" state="frozen"/>
      <selection pane="bottomLeft" activeCell="H100" sqref="H100"/>
    </sheetView>
  </sheetViews>
  <sheetFormatPr defaultRowHeight="14.5" x14ac:dyDescent="0.35"/>
  <cols>
    <col min="1" max="1" width="8.6328125" customWidth="1"/>
    <col min="2" max="2" width="5.36328125" customWidth="1"/>
    <col min="3" max="3" width="11.81640625" customWidth="1"/>
    <col min="4" max="4" width="5.81640625" customWidth="1"/>
    <col min="5" max="5" width="10.26953125" customWidth="1"/>
    <col min="6" max="6" width="10.08984375" bestFit="1" customWidth="1"/>
    <col min="7" max="7" width="3.08984375" customWidth="1"/>
    <col min="8" max="11" width="8.7265625" style="154"/>
    <col min="12" max="12" width="8.08984375" style="154" customWidth="1"/>
    <col min="13" max="13" width="8.36328125" style="154" customWidth="1"/>
    <col min="14" max="15" width="8.7265625" style="154"/>
    <col min="16" max="16" width="8.08984375" style="154" customWidth="1"/>
    <col min="17" max="17" width="7.90625" style="154" customWidth="1"/>
    <col min="18" max="19" width="10" style="154" customWidth="1"/>
    <col min="20" max="20" width="7" customWidth="1"/>
    <col min="21" max="21" width="3.90625" customWidth="1"/>
    <col min="22" max="22" width="3.36328125" customWidth="1"/>
    <col min="39" max="40" width="9.90625" customWidth="1"/>
    <col min="51" max="52" width="8.54296875" customWidth="1"/>
    <col min="53" max="54" width="10.1796875" customWidth="1"/>
    <col min="58" max="58" width="10.54296875" customWidth="1"/>
    <col min="59" max="59" width="10.1796875" customWidth="1"/>
    <col min="60" max="60" width="10.08984375" customWidth="1"/>
    <col min="61" max="61" width="9.6328125" customWidth="1"/>
    <col min="62" max="62" width="9" customWidth="1"/>
  </cols>
  <sheetData>
    <row r="1" spans="1:109" s="148" customFormat="1" ht="72.5" x14ac:dyDescent="0.35">
      <c r="A1" s="145" t="s">
        <v>45</v>
      </c>
      <c r="B1" s="146" t="s">
        <v>201</v>
      </c>
      <c r="C1" s="147" t="s">
        <v>47</v>
      </c>
      <c r="D1" s="146" t="s">
        <v>202</v>
      </c>
      <c r="E1" s="146" t="s">
        <v>203</v>
      </c>
      <c r="F1" s="146" t="s">
        <v>204</v>
      </c>
      <c r="H1" s="163" t="s">
        <v>205</v>
      </c>
      <c r="I1" s="164" t="s">
        <v>206</v>
      </c>
      <c r="J1" s="168" t="s">
        <v>207</v>
      </c>
      <c r="K1" s="168" t="s">
        <v>208</v>
      </c>
      <c r="L1" s="149" t="s">
        <v>209</v>
      </c>
      <c r="M1" s="149" t="s">
        <v>210</v>
      </c>
      <c r="N1" s="149" t="s">
        <v>211</v>
      </c>
      <c r="O1" s="149" t="s">
        <v>212</v>
      </c>
      <c r="P1" s="149" t="s">
        <v>213</v>
      </c>
      <c r="Q1" s="149" t="s">
        <v>214</v>
      </c>
      <c r="R1" s="149" t="s">
        <v>215</v>
      </c>
      <c r="S1" s="149" t="s">
        <v>216</v>
      </c>
      <c r="T1" s="146" t="s">
        <v>217</v>
      </c>
      <c r="U1" s="148" t="s">
        <v>218</v>
      </c>
      <c r="W1" s="148" t="s">
        <v>219</v>
      </c>
      <c r="X1" s="148" t="s">
        <v>220</v>
      </c>
      <c r="Y1" s="148" t="s">
        <v>221</v>
      </c>
      <c r="Z1" s="148" t="s">
        <v>222</v>
      </c>
      <c r="AA1" s="148" t="s">
        <v>223</v>
      </c>
      <c r="AB1" s="148" t="s">
        <v>224</v>
      </c>
      <c r="AC1" s="148" t="s">
        <v>225</v>
      </c>
      <c r="AD1" s="148" t="s">
        <v>226</v>
      </c>
      <c r="AE1" s="148" t="s">
        <v>227</v>
      </c>
      <c r="AF1" s="148" t="s">
        <v>228</v>
      </c>
      <c r="AG1" s="148" t="s">
        <v>229</v>
      </c>
      <c r="AH1" s="148" t="s">
        <v>230</v>
      </c>
      <c r="AI1" s="148" t="s">
        <v>231</v>
      </c>
      <c r="AJ1" s="148" t="s">
        <v>232</v>
      </c>
      <c r="AK1" s="148" t="s">
        <v>233</v>
      </c>
      <c r="AL1" s="148" t="s">
        <v>234</v>
      </c>
      <c r="AM1" s="148" t="s">
        <v>235</v>
      </c>
      <c r="AN1" s="148" t="s">
        <v>236</v>
      </c>
      <c r="AO1" s="148" t="s">
        <v>237</v>
      </c>
      <c r="AP1" s="148" t="s">
        <v>238</v>
      </c>
      <c r="AQ1" s="148" t="s">
        <v>239</v>
      </c>
      <c r="AR1" s="148" t="s">
        <v>240</v>
      </c>
      <c r="AS1" s="148" t="s">
        <v>241</v>
      </c>
      <c r="AT1" s="148" t="s">
        <v>242</v>
      </c>
      <c r="AU1" s="148" t="s">
        <v>243</v>
      </c>
      <c r="AV1" s="148" t="s">
        <v>244</v>
      </c>
      <c r="AW1" s="148" t="s">
        <v>245</v>
      </c>
      <c r="AX1" s="148" t="s">
        <v>246</v>
      </c>
      <c r="AY1" s="148" t="s">
        <v>247</v>
      </c>
      <c r="AZ1" s="148" t="s">
        <v>248</v>
      </c>
      <c r="BA1" s="148" t="s">
        <v>249</v>
      </c>
      <c r="BB1" s="150" t="s">
        <v>250</v>
      </c>
      <c r="BC1" s="150" t="s">
        <v>251</v>
      </c>
      <c r="BD1" s="146" t="s">
        <v>252</v>
      </c>
      <c r="BE1" s="146" t="s">
        <v>253</v>
      </c>
      <c r="BF1" s="148" t="s">
        <v>254</v>
      </c>
      <c r="BG1" s="148" t="s">
        <v>255</v>
      </c>
      <c r="BH1" s="148" t="s">
        <v>256</v>
      </c>
      <c r="BI1" s="148" t="s">
        <v>257</v>
      </c>
      <c r="BJ1" s="146" t="s">
        <v>258</v>
      </c>
      <c r="BK1" s="146" t="s">
        <v>259</v>
      </c>
      <c r="BL1" s="146"/>
      <c r="BM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DE1" s="146"/>
    </row>
    <row r="2" spans="1:109" s="148" customFormat="1" ht="17" customHeight="1" x14ac:dyDescent="0.35">
      <c r="A2" s="145"/>
      <c r="B2" s="146"/>
      <c r="C2" s="147"/>
      <c r="D2" s="146"/>
      <c r="E2" s="146"/>
      <c r="F2" s="146" t="s">
        <v>342</v>
      </c>
      <c r="H2" s="163" t="s">
        <v>165</v>
      </c>
      <c r="I2" s="164" t="s">
        <v>176</v>
      </c>
      <c r="J2" s="168" t="s">
        <v>166</v>
      </c>
      <c r="K2" s="168" t="s">
        <v>177</v>
      </c>
      <c r="L2" s="149"/>
      <c r="M2" s="149"/>
      <c r="N2" s="149"/>
      <c r="O2" s="149"/>
      <c r="P2" s="149"/>
      <c r="Q2" s="149"/>
      <c r="R2" s="149"/>
      <c r="S2" s="149"/>
      <c r="T2" s="146"/>
      <c r="BB2" s="150"/>
      <c r="BC2" s="150"/>
      <c r="BD2" s="146"/>
      <c r="BE2" s="146"/>
      <c r="BJ2" s="146"/>
      <c r="BK2" s="146"/>
      <c r="BL2" s="146"/>
      <c r="BM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DE2" s="146"/>
    </row>
    <row r="3" spans="1:109" ht="18" customHeight="1" x14ac:dyDescent="0.35">
      <c r="A3" s="151">
        <v>44653</v>
      </c>
      <c r="B3" s="152"/>
      <c r="C3" s="19" t="s">
        <v>260</v>
      </c>
      <c r="D3" s="18"/>
      <c r="E3" s="160">
        <v>12803.38</v>
      </c>
      <c r="F3" s="160">
        <v>12803.38</v>
      </c>
      <c r="G3" s="160"/>
      <c r="H3" s="165"/>
      <c r="I3" s="165">
        <v>75</v>
      </c>
      <c r="J3" s="169"/>
      <c r="K3" s="169"/>
      <c r="L3" s="161"/>
      <c r="M3" s="161"/>
      <c r="N3" s="161"/>
      <c r="O3" s="162"/>
      <c r="P3" s="161"/>
      <c r="Q3" s="161"/>
      <c r="R3" s="161">
        <v>5099</v>
      </c>
      <c r="S3" s="161"/>
      <c r="T3" s="160"/>
      <c r="U3" s="160"/>
      <c r="V3" s="160"/>
      <c r="W3" s="160"/>
      <c r="AA3" s="160">
        <v>-75</v>
      </c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U3" s="160"/>
      <c r="BE3" s="153"/>
      <c r="BI3" s="153"/>
      <c r="BJ3" s="153"/>
      <c r="BL3" s="153"/>
      <c r="BM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>
        <f>SUM(W3:CH3)-H3-I3+J3-K3+L3-M3+N3-O4+P3-Q3</f>
        <v>-150</v>
      </c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DE3" s="18"/>
    </row>
    <row r="4" spans="1:109" x14ac:dyDescent="0.35">
      <c r="A4" s="151"/>
      <c r="C4" t="s">
        <v>261</v>
      </c>
      <c r="E4" s="154">
        <f>IF(U4="c",E3+H4-I4+J4-K4+L4-M4+N4-O4+P4-Q4+R4-S4+T4,E3)</f>
        <v>12983.38</v>
      </c>
      <c r="F4" s="154">
        <f>F3+H4-I4+J4-K4+L4-M4+N4-O4+P4-Q4+R4-S4+T4</f>
        <v>12983.38</v>
      </c>
      <c r="H4" s="166"/>
      <c r="I4" s="166"/>
      <c r="J4" s="170"/>
      <c r="K4" s="170"/>
      <c r="O4" s="161"/>
      <c r="R4" s="154">
        <f>'[1]April renewals'!D12</f>
        <v>180</v>
      </c>
      <c r="U4" t="s">
        <v>262</v>
      </c>
    </row>
    <row r="5" spans="1:109" x14ac:dyDescent="0.35">
      <c r="A5" s="151">
        <v>44658</v>
      </c>
      <c r="B5">
        <v>528</v>
      </c>
      <c r="C5" t="s">
        <v>263</v>
      </c>
      <c r="E5" s="154">
        <f t="shared" ref="E5:E68" si="0">IF(U5="c",E4+H5-I5+J5-K5+L5-M5+N5-O5+P5-Q5+R5-S5+T5,E4)</f>
        <v>12457.38</v>
      </c>
      <c r="F5" s="154">
        <f t="shared" ref="F5:F68" si="1">F4+H5-I5+J5-K5+L5-M5+N5-O5+P5-Q5+R5-S5+T5</f>
        <v>12457.38</v>
      </c>
      <c r="H5" s="166"/>
      <c r="I5" s="166"/>
      <c r="J5" s="170"/>
      <c r="K5" s="170"/>
      <c r="Q5" s="154">
        <v>526</v>
      </c>
      <c r="U5" t="s">
        <v>262</v>
      </c>
      <c r="Y5">
        <v>-526</v>
      </c>
    </row>
    <row r="6" spans="1:109" x14ac:dyDescent="0.35">
      <c r="A6" s="151">
        <v>44658</v>
      </c>
      <c r="C6" t="s">
        <v>264</v>
      </c>
      <c r="E6" s="154">
        <f t="shared" si="0"/>
        <v>12889.38</v>
      </c>
      <c r="F6" s="154">
        <f t="shared" si="1"/>
        <v>12889.38</v>
      </c>
      <c r="H6" s="166">
        <v>432</v>
      </c>
      <c r="I6" s="166"/>
      <c r="J6" s="170"/>
      <c r="K6" s="170"/>
      <c r="U6" t="s">
        <v>262</v>
      </c>
      <c r="Z6">
        <v>432</v>
      </c>
    </row>
    <row r="7" spans="1:109" x14ac:dyDescent="0.35">
      <c r="A7" s="151">
        <v>44658</v>
      </c>
      <c r="C7" t="s">
        <v>265</v>
      </c>
      <c r="E7" s="154">
        <f t="shared" si="0"/>
        <v>13969.38</v>
      </c>
      <c r="F7" s="154">
        <f t="shared" si="1"/>
        <v>13969.38</v>
      </c>
      <c r="H7" s="166"/>
      <c r="I7" s="166"/>
      <c r="J7" s="170"/>
      <c r="K7" s="170"/>
      <c r="P7" s="154">
        <v>1080</v>
      </c>
      <c r="U7" t="s">
        <v>262</v>
      </c>
      <c r="X7">
        <v>1080</v>
      </c>
    </row>
    <row r="8" spans="1:109" x14ac:dyDescent="0.35">
      <c r="A8" s="155">
        <v>44665</v>
      </c>
      <c r="C8" t="s">
        <v>266</v>
      </c>
      <c r="E8" s="154">
        <f t="shared" si="0"/>
        <v>13675.83</v>
      </c>
      <c r="F8" s="154">
        <f t="shared" si="1"/>
        <v>13675.83</v>
      </c>
      <c r="H8" s="166"/>
      <c r="I8" s="166"/>
      <c r="J8" s="170"/>
      <c r="K8" s="170"/>
      <c r="Q8" s="154">
        <v>293.55</v>
      </c>
      <c r="U8" t="s">
        <v>262</v>
      </c>
      <c r="Y8">
        <v>-293.55</v>
      </c>
    </row>
    <row r="9" spans="1:109" x14ac:dyDescent="0.35">
      <c r="A9" s="155">
        <v>44670</v>
      </c>
      <c r="C9" t="s">
        <v>267</v>
      </c>
      <c r="E9" s="154">
        <f t="shared" si="0"/>
        <v>8576.83</v>
      </c>
      <c r="F9" s="154">
        <f t="shared" si="1"/>
        <v>8576.83</v>
      </c>
      <c r="H9" s="166"/>
      <c r="I9" s="166"/>
      <c r="J9" s="170"/>
      <c r="K9" s="170"/>
      <c r="S9" s="154">
        <v>5099</v>
      </c>
      <c r="U9" t="s">
        <v>262</v>
      </c>
    </row>
    <row r="10" spans="1:109" x14ac:dyDescent="0.35">
      <c r="A10" s="155">
        <v>44670</v>
      </c>
      <c r="C10" t="s">
        <v>268</v>
      </c>
      <c r="E10" s="154">
        <f t="shared" si="0"/>
        <v>8201.83</v>
      </c>
      <c r="F10" s="154">
        <f t="shared" si="1"/>
        <v>8201.83</v>
      </c>
      <c r="H10" s="166"/>
      <c r="I10" s="166">
        <v>375</v>
      </c>
      <c r="J10" s="170"/>
      <c r="K10" s="170"/>
      <c r="U10" t="s">
        <v>262</v>
      </c>
      <c r="AA10">
        <v>-375</v>
      </c>
    </row>
    <row r="11" spans="1:109" x14ac:dyDescent="0.35">
      <c r="A11" s="151">
        <v>44690</v>
      </c>
      <c r="C11" t="s">
        <v>269</v>
      </c>
      <c r="D11">
        <v>288</v>
      </c>
      <c r="E11" s="154">
        <f t="shared" si="0"/>
        <v>8231.83</v>
      </c>
      <c r="F11" s="154">
        <f t="shared" si="1"/>
        <v>8231.83</v>
      </c>
      <c r="H11" s="166"/>
      <c r="I11" s="166"/>
      <c r="J11" s="170"/>
      <c r="K11" s="170"/>
      <c r="R11" s="154">
        <v>30</v>
      </c>
      <c r="U11" t="s">
        <v>262</v>
      </c>
    </row>
    <row r="12" spans="1:109" x14ac:dyDescent="0.35">
      <c r="A12" s="151">
        <v>44704</v>
      </c>
      <c r="C12" t="s">
        <v>270</v>
      </c>
      <c r="E12" s="154">
        <f t="shared" si="0"/>
        <v>7967.83</v>
      </c>
      <c r="F12" s="154">
        <f t="shared" si="1"/>
        <v>7967.83</v>
      </c>
      <c r="H12" s="166"/>
      <c r="I12" s="166"/>
      <c r="J12" s="170"/>
      <c r="K12" s="170">
        <v>264</v>
      </c>
      <c r="U12" t="s">
        <v>262</v>
      </c>
      <c r="AC12">
        <v>-264</v>
      </c>
    </row>
    <row r="13" spans="1:109" x14ac:dyDescent="0.35">
      <c r="A13" s="151">
        <v>44704</v>
      </c>
      <c r="C13" t="s">
        <v>271</v>
      </c>
      <c r="E13" s="154">
        <f t="shared" si="0"/>
        <v>7703.83</v>
      </c>
      <c r="F13" s="154">
        <f t="shared" si="1"/>
        <v>7703.83</v>
      </c>
      <c r="H13" s="166"/>
      <c r="I13" s="166"/>
      <c r="J13" s="170"/>
      <c r="K13" s="170">
        <v>264</v>
      </c>
      <c r="U13" t="s">
        <v>262</v>
      </c>
      <c r="AC13">
        <v>-264</v>
      </c>
    </row>
    <row r="14" spans="1:109" x14ac:dyDescent="0.35">
      <c r="A14" s="151">
        <v>44694</v>
      </c>
      <c r="C14" t="s">
        <v>272</v>
      </c>
      <c r="E14" s="154">
        <f t="shared" si="0"/>
        <v>8207.83</v>
      </c>
      <c r="F14" s="154">
        <f t="shared" si="1"/>
        <v>8207.83</v>
      </c>
      <c r="H14" s="166"/>
      <c r="I14" s="166"/>
      <c r="J14" s="170">
        <v>504</v>
      </c>
      <c r="K14" s="170"/>
      <c r="U14" t="s">
        <v>262</v>
      </c>
      <c r="AB14">
        <v>504</v>
      </c>
    </row>
    <row r="15" spans="1:109" x14ac:dyDescent="0.35">
      <c r="A15" s="151">
        <v>44684</v>
      </c>
      <c r="C15" t="s">
        <v>267</v>
      </c>
      <c r="E15" s="154">
        <f t="shared" si="0"/>
        <v>8027.83</v>
      </c>
      <c r="F15" s="154">
        <f t="shared" si="1"/>
        <v>8027.83</v>
      </c>
      <c r="H15" s="166"/>
      <c r="I15" s="166"/>
      <c r="J15" s="170"/>
      <c r="K15" s="170"/>
      <c r="S15" s="154">
        <v>180</v>
      </c>
      <c r="U15" t="s">
        <v>262</v>
      </c>
    </row>
    <row r="16" spans="1:109" x14ac:dyDescent="0.35">
      <c r="A16" s="151">
        <v>44698</v>
      </c>
      <c r="C16" t="s">
        <v>273</v>
      </c>
      <c r="E16" s="154">
        <f t="shared" si="0"/>
        <v>8042.83</v>
      </c>
      <c r="F16" s="154">
        <f t="shared" si="1"/>
        <v>8042.83</v>
      </c>
      <c r="H16" s="166"/>
      <c r="I16" s="166"/>
      <c r="J16" s="170"/>
      <c r="K16" s="170"/>
      <c r="N16" s="156"/>
      <c r="R16" s="154">
        <v>15</v>
      </c>
      <c r="U16" t="s">
        <v>262</v>
      </c>
    </row>
    <row r="17" spans="1:37" x14ac:dyDescent="0.35">
      <c r="A17" s="151">
        <v>44704</v>
      </c>
      <c r="C17" t="s">
        <v>274</v>
      </c>
      <c r="E17" s="154">
        <f t="shared" si="0"/>
        <v>8072.83</v>
      </c>
      <c r="F17" s="154">
        <f t="shared" si="1"/>
        <v>8072.83</v>
      </c>
      <c r="H17" s="166"/>
      <c r="I17" s="166"/>
      <c r="J17" s="170"/>
      <c r="K17" s="170"/>
      <c r="R17" s="154">
        <v>30</v>
      </c>
      <c r="U17" t="s">
        <v>262</v>
      </c>
    </row>
    <row r="18" spans="1:37" x14ac:dyDescent="0.35">
      <c r="A18" s="151">
        <v>44712</v>
      </c>
      <c r="C18" t="s">
        <v>275</v>
      </c>
      <c r="E18" s="154">
        <f t="shared" si="0"/>
        <v>8096.83</v>
      </c>
      <c r="F18" s="154">
        <f t="shared" si="1"/>
        <v>8096.83</v>
      </c>
      <c r="H18" s="166"/>
      <c r="I18" s="166"/>
      <c r="J18" s="170">
        <v>24</v>
      </c>
      <c r="K18" s="170"/>
      <c r="U18" t="s">
        <v>262</v>
      </c>
      <c r="AB18">
        <v>24</v>
      </c>
    </row>
    <row r="19" spans="1:37" x14ac:dyDescent="0.35">
      <c r="A19" s="151">
        <v>44718</v>
      </c>
      <c r="C19" t="s">
        <v>276</v>
      </c>
      <c r="E19" s="154">
        <f t="shared" si="0"/>
        <v>8051.83</v>
      </c>
      <c r="F19" s="154">
        <f t="shared" si="1"/>
        <v>8051.83</v>
      </c>
      <c r="H19" s="166"/>
      <c r="I19" s="166"/>
      <c r="J19" s="170"/>
      <c r="K19" s="170"/>
      <c r="S19" s="154">
        <v>45</v>
      </c>
      <c r="U19" t="s">
        <v>262</v>
      </c>
    </row>
    <row r="20" spans="1:37" x14ac:dyDescent="0.35">
      <c r="A20" s="151">
        <v>44738</v>
      </c>
      <c r="C20" t="s">
        <v>277</v>
      </c>
      <c r="E20" s="154">
        <f t="shared" si="0"/>
        <v>8071.83</v>
      </c>
      <c r="F20" s="154">
        <f t="shared" si="1"/>
        <v>8071.83</v>
      </c>
      <c r="H20" s="166"/>
      <c r="I20" s="166"/>
      <c r="J20" s="170"/>
      <c r="K20" s="170"/>
      <c r="R20" s="154">
        <v>20</v>
      </c>
      <c r="U20" t="s">
        <v>262</v>
      </c>
    </row>
    <row r="21" spans="1:37" x14ac:dyDescent="0.35">
      <c r="A21" s="151">
        <v>44738</v>
      </c>
      <c r="C21" t="s">
        <v>278</v>
      </c>
      <c r="E21" s="154">
        <f t="shared" si="0"/>
        <v>7569.83</v>
      </c>
      <c r="F21" s="154">
        <f t="shared" si="1"/>
        <v>7569.83</v>
      </c>
      <c r="H21" s="166"/>
      <c r="I21" s="166">
        <v>502</v>
      </c>
      <c r="J21" s="170"/>
      <c r="K21" s="170"/>
      <c r="U21" t="s">
        <v>262</v>
      </c>
      <c r="AK21">
        <v>-502</v>
      </c>
    </row>
    <row r="22" spans="1:37" x14ac:dyDescent="0.35">
      <c r="A22" s="151">
        <v>44742</v>
      </c>
      <c r="C22" t="s">
        <v>279</v>
      </c>
      <c r="E22" s="154">
        <f t="shared" si="0"/>
        <v>7244.83</v>
      </c>
      <c r="F22" s="154">
        <f t="shared" si="1"/>
        <v>7244.83</v>
      </c>
      <c r="H22" s="166"/>
      <c r="I22" s="166">
        <v>325</v>
      </c>
      <c r="J22" s="170"/>
      <c r="K22" s="170"/>
      <c r="U22" t="s">
        <v>262</v>
      </c>
      <c r="AE22">
        <v>-325</v>
      </c>
    </row>
    <row r="23" spans="1:37" x14ac:dyDescent="0.35">
      <c r="A23" s="151">
        <v>44746</v>
      </c>
      <c r="D23">
        <v>290</v>
      </c>
      <c r="E23" s="154">
        <f t="shared" si="0"/>
        <v>7582.33</v>
      </c>
      <c r="F23" s="154">
        <f t="shared" si="1"/>
        <v>7582.33</v>
      </c>
      <c r="H23" s="166">
        <v>337.5</v>
      </c>
      <c r="I23" s="166"/>
      <c r="J23" s="170"/>
      <c r="K23" s="170"/>
      <c r="U23" t="s">
        <v>262</v>
      </c>
      <c r="AD23">
        <v>337.5</v>
      </c>
    </row>
    <row r="24" spans="1:37" x14ac:dyDescent="0.35">
      <c r="A24" s="151">
        <v>44746</v>
      </c>
      <c r="C24" t="s">
        <v>280</v>
      </c>
      <c r="E24" s="154">
        <f t="shared" si="0"/>
        <v>7562.33</v>
      </c>
      <c r="F24" s="154">
        <f t="shared" si="1"/>
        <v>7562.33</v>
      </c>
      <c r="H24" s="166"/>
      <c r="I24" s="166"/>
      <c r="J24" s="170"/>
      <c r="K24" s="170"/>
      <c r="S24" s="154">
        <v>20</v>
      </c>
      <c r="U24" t="s">
        <v>262</v>
      </c>
    </row>
    <row r="25" spans="1:37" x14ac:dyDescent="0.35">
      <c r="A25" s="151">
        <v>44748</v>
      </c>
      <c r="C25" t="s">
        <v>281</v>
      </c>
      <c r="E25" s="154">
        <f t="shared" si="0"/>
        <v>7582.33</v>
      </c>
      <c r="F25" s="154">
        <f t="shared" si="1"/>
        <v>7582.33</v>
      </c>
      <c r="H25" s="166"/>
      <c r="I25" s="166"/>
      <c r="J25" s="170"/>
      <c r="K25" s="170"/>
      <c r="R25" s="154">
        <v>20</v>
      </c>
      <c r="U25" t="s">
        <v>262</v>
      </c>
    </row>
    <row r="26" spans="1:37" x14ac:dyDescent="0.35">
      <c r="A26" s="151">
        <v>44750</v>
      </c>
      <c r="C26" t="s">
        <v>272</v>
      </c>
      <c r="E26" s="154">
        <f t="shared" si="0"/>
        <v>8006.33</v>
      </c>
      <c r="F26" s="154">
        <f t="shared" si="1"/>
        <v>8006.33</v>
      </c>
      <c r="H26" s="166"/>
      <c r="I26" s="166"/>
      <c r="J26" s="170">
        <v>424</v>
      </c>
      <c r="K26" s="170"/>
      <c r="U26" t="s">
        <v>262</v>
      </c>
      <c r="AF26">
        <v>424</v>
      </c>
    </row>
    <row r="27" spans="1:37" x14ac:dyDescent="0.35">
      <c r="A27" s="151">
        <v>44750</v>
      </c>
      <c r="C27" t="s">
        <v>282</v>
      </c>
      <c r="E27" s="154">
        <f t="shared" si="0"/>
        <v>7782.33</v>
      </c>
      <c r="F27" s="154">
        <f t="shared" si="1"/>
        <v>7782.33</v>
      </c>
      <c r="H27" s="166"/>
      <c r="I27" s="166"/>
      <c r="J27" s="170"/>
      <c r="K27" s="170">
        <v>224</v>
      </c>
      <c r="U27" t="s">
        <v>262</v>
      </c>
      <c r="AG27">
        <v>-224</v>
      </c>
    </row>
    <row r="28" spans="1:37" x14ac:dyDescent="0.35">
      <c r="A28" s="151">
        <v>44750</v>
      </c>
      <c r="C28" t="s">
        <v>283</v>
      </c>
      <c r="E28" s="154">
        <f t="shared" si="0"/>
        <v>7558.33</v>
      </c>
      <c r="F28" s="154">
        <f t="shared" si="1"/>
        <v>7558.33</v>
      </c>
      <c r="H28" s="166"/>
      <c r="I28" s="166"/>
      <c r="J28" s="170"/>
      <c r="K28" s="170">
        <v>224</v>
      </c>
      <c r="U28" t="s">
        <v>262</v>
      </c>
      <c r="AG28">
        <v>-224</v>
      </c>
    </row>
    <row r="29" spans="1:37" x14ac:dyDescent="0.35">
      <c r="A29" s="151">
        <v>44757</v>
      </c>
      <c r="D29">
        <v>291</v>
      </c>
      <c r="E29" s="154">
        <f t="shared" si="0"/>
        <v>7582.33</v>
      </c>
      <c r="F29" s="154">
        <f t="shared" si="1"/>
        <v>7582.33</v>
      </c>
      <c r="H29" s="166"/>
      <c r="I29" s="166"/>
      <c r="J29" s="170">
        <v>24</v>
      </c>
      <c r="K29" s="170"/>
      <c r="U29" t="s">
        <v>262</v>
      </c>
      <c r="AF29">
        <v>24</v>
      </c>
    </row>
    <row r="30" spans="1:37" x14ac:dyDescent="0.35">
      <c r="A30" s="151">
        <v>44761</v>
      </c>
      <c r="C30" t="s">
        <v>268</v>
      </c>
      <c r="E30" s="154">
        <f t="shared" si="0"/>
        <v>7542.33</v>
      </c>
      <c r="F30" s="154">
        <f t="shared" si="1"/>
        <v>7542.33</v>
      </c>
      <c r="H30" s="166"/>
      <c r="I30" s="166">
        <v>40</v>
      </c>
      <c r="J30" s="170"/>
      <c r="K30" s="170"/>
      <c r="U30" t="s">
        <v>262</v>
      </c>
      <c r="AK30">
        <v>-40</v>
      </c>
    </row>
    <row r="31" spans="1:37" x14ac:dyDescent="0.35">
      <c r="A31" s="151">
        <v>44762</v>
      </c>
      <c r="C31" t="s">
        <v>284</v>
      </c>
      <c r="D31">
        <v>292</v>
      </c>
      <c r="E31" s="154">
        <f t="shared" si="0"/>
        <v>8292.33</v>
      </c>
      <c r="F31" s="154">
        <f t="shared" si="1"/>
        <v>8292.33</v>
      </c>
      <c r="H31" s="166">
        <v>750</v>
      </c>
      <c r="I31" s="166"/>
      <c r="J31" s="170"/>
      <c r="K31" s="170"/>
      <c r="U31" t="s">
        <v>262</v>
      </c>
      <c r="AJ31">
        <v>750</v>
      </c>
    </row>
    <row r="32" spans="1:37" x14ac:dyDescent="0.35">
      <c r="A32" s="151">
        <v>44796</v>
      </c>
      <c r="C32" t="s">
        <v>285</v>
      </c>
      <c r="E32" s="154">
        <f t="shared" si="0"/>
        <v>8206.83</v>
      </c>
      <c r="F32" s="154">
        <f t="shared" si="1"/>
        <v>8206.83</v>
      </c>
      <c r="H32" s="166"/>
      <c r="I32" s="166">
        <v>85.5</v>
      </c>
      <c r="J32" s="170"/>
      <c r="K32" s="170"/>
      <c r="U32" t="s">
        <v>262</v>
      </c>
      <c r="AI32">
        <v>-85.5</v>
      </c>
    </row>
    <row r="33" spans="1:43" x14ac:dyDescent="0.35">
      <c r="A33" s="151">
        <v>44805</v>
      </c>
      <c r="C33" t="s">
        <v>267</v>
      </c>
      <c r="E33" s="154">
        <f t="shared" si="0"/>
        <v>8186.83</v>
      </c>
      <c r="F33" s="154">
        <f t="shared" si="1"/>
        <v>8186.83</v>
      </c>
      <c r="H33" s="166"/>
      <c r="I33" s="166"/>
      <c r="J33" s="170"/>
      <c r="K33" s="170"/>
      <c r="S33" s="154">
        <v>20</v>
      </c>
      <c r="U33" t="s">
        <v>262</v>
      </c>
    </row>
    <row r="34" spans="1:43" x14ac:dyDescent="0.35">
      <c r="A34" s="151">
        <v>44809</v>
      </c>
      <c r="C34" t="s">
        <v>286</v>
      </c>
      <c r="E34" s="154">
        <f t="shared" si="0"/>
        <v>8201.83</v>
      </c>
      <c r="F34" s="154">
        <f t="shared" si="1"/>
        <v>8201.83</v>
      </c>
      <c r="H34" s="166"/>
      <c r="I34" s="166"/>
      <c r="J34" s="170"/>
      <c r="K34" s="170"/>
      <c r="R34" s="154">
        <v>15</v>
      </c>
      <c r="U34" t="s">
        <v>262</v>
      </c>
    </row>
    <row r="35" spans="1:43" x14ac:dyDescent="0.35">
      <c r="A35" s="151">
        <v>44817</v>
      </c>
      <c r="C35" t="s">
        <v>287</v>
      </c>
      <c r="E35" s="154">
        <f t="shared" si="0"/>
        <v>8287.34</v>
      </c>
      <c r="F35" s="154">
        <f t="shared" si="1"/>
        <v>8287.34</v>
      </c>
      <c r="H35" s="166">
        <v>85.51</v>
      </c>
      <c r="I35" s="166"/>
      <c r="J35" s="170"/>
      <c r="K35" s="170"/>
      <c r="U35" t="s">
        <v>262</v>
      </c>
      <c r="AH35">
        <v>85.51</v>
      </c>
    </row>
    <row r="36" spans="1:43" x14ac:dyDescent="0.35">
      <c r="A36" s="151">
        <v>44817</v>
      </c>
      <c r="C36" t="s">
        <v>288</v>
      </c>
      <c r="E36" s="154">
        <f t="shared" si="0"/>
        <v>8426.84</v>
      </c>
      <c r="F36" s="154">
        <f t="shared" si="1"/>
        <v>8426.84</v>
      </c>
      <c r="H36" s="166"/>
      <c r="I36" s="166"/>
      <c r="J36" s="170">
        <v>139.5</v>
      </c>
      <c r="K36" s="170"/>
      <c r="U36" t="s">
        <v>262</v>
      </c>
      <c r="AL36">
        <v>139.5</v>
      </c>
    </row>
    <row r="37" spans="1:43" x14ac:dyDescent="0.35">
      <c r="A37" s="151">
        <v>44820</v>
      </c>
      <c r="C37" t="s">
        <v>289</v>
      </c>
      <c r="E37" s="154">
        <f t="shared" si="0"/>
        <v>8158.84</v>
      </c>
      <c r="F37" s="154">
        <f t="shared" si="1"/>
        <v>8158.84</v>
      </c>
      <c r="H37" s="166"/>
      <c r="I37" s="166"/>
      <c r="J37" s="170"/>
      <c r="K37" s="170">
        <v>268</v>
      </c>
      <c r="U37" t="s">
        <v>262</v>
      </c>
      <c r="AM37">
        <v>-268</v>
      </c>
    </row>
    <row r="38" spans="1:43" x14ac:dyDescent="0.35">
      <c r="A38" s="151">
        <v>44820</v>
      </c>
      <c r="C38" t="s">
        <v>290</v>
      </c>
      <c r="E38" s="154">
        <f t="shared" si="0"/>
        <v>7388.34</v>
      </c>
      <c r="F38" s="154">
        <f t="shared" si="1"/>
        <v>7388.34</v>
      </c>
      <c r="H38" s="166"/>
      <c r="I38" s="166"/>
      <c r="J38" s="170"/>
      <c r="K38" s="170">
        <v>770.5</v>
      </c>
      <c r="U38" t="s">
        <v>262</v>
      </c>
      <c r="AM38">
        <v>-770.5</v>
      </c>
    </row>
    <row r="39" spans="1:43" x14ac:dyDescent="0.35">
      <c r="A39" s="151">
        <v>44824</v>
      </c>
      <c r="C39" t="s">
        <v>272</v>
      </c>
      <c r="E39" s="154">
        <f t="shared" si="0"/>
        <v>8287.34</v>
      </c>
      <c r="F39" s="154">
        <f t="shared" si="1"/>
        <v>8287.34</v>
      </c>
      <c r="H39" s="166"/>
      <c r="I39" s="166"/>
      <c r="J39" s="170">
        <v>899</v>
      </c>
      <c r="K39" s="170"/>
      <c r="U39" t="s">
        <v>262</v>
      </c>
      <c r="AL39">
        <v>899</v>
      </c>
    </row>
    <row r="40" spans="1:43" x14ac:dyDescent="0.35">
      <c r="A40" s="151">
        <v>44807</v>
      </c>
      <c r="C40" t="s">
        <v>267</v>
      </c>
      <c r="E40" s="154">
        <f t="shared" si="0"/>
        <v>8242.34</v>
      </c>
      <c r="F40" s="154">
        <f t="shared" si="1"/>
        <v>8242.34</v>
      </c>
      <c r="H40" s="166"/>
      <c r="I40" s="166"/>
      <c r="J40" s="170"/>
      <c r="K40" s="170"/>
      <c r="S40" s="154">
        <v>45</v>
      </c>
      <c r="U40" t="s">
        <v>291</v>
      </c>
    </row>
    <row r="41" spans="1:43" x14ac:dyDescent="0.35">
      <c r="A41" s="151">
        <v>44841</v>
      </c>
      <c r="C41" t="s">
        <v>292</v>
      </c>
      <c r="E41" s="154">
        <f t="shared" si="0"/>
        <v>8121.64</v>
      </c>
      <c r="F41" s="154">
        <f t="shared" si="1"/>
        <v>8121.64</v>
      </c>
      <c r="H41" s="166"/>
      <c r="I41" s="166"/>
      <c r="J41" s="170"/>
      <c r="K41" s="170"/>
      <c r="Q41" s="154">
        <v>120.7</v>
      </c>
      <c r="U41" t="s">
        <v>262</v>
      </c>
      <c r="W41">
        <v>-120.7</v>
      </c>
    </row>
    <row r="42" spans="1:43" x14ac:dyDescent="0.35">
      <c r="A42" s="151">
        <v>44841</v>
      </c>
      <c r="C42" t="s">
        <v>293</v>
      </c>
      <c r="E42" s="154">
        <f t="shared" si="0"/>
        <v>8081.6600000000008</v>
      </c>
      <c r="F42" s="154">
        <f t="shared" si="1"/>
        <v>8081.6600000000008</v>
      </c>
      <c r="H42" s="166"/>
      <c r="I42" s="166"/>
      <c r="J42" s="170"/>
      <c r="K42" s="170"/>
      <c r="Q42" s="154">
        <v>39.979999999999997</v>
      </c>
      <c r="U42" t="s">
        <v>262</v>
      </c>
      <c r="W42">
        <v>-39.979999999999997</v>
      </c>
    </row>
    <row r="43" spans="1:43" x14ac:dyDescent="0.35">
      <c r="A43" s="151">
        <v>44858</v>
      </c>
      <c r="C43" t="s">
        <v>278</v>
      </c>
      <c r="E43" s="154">
        <f t="shared" si="0"/>
        <v>7730.6600000000008</v>
      </c>
      <c r="F43" s="154">
        <f t="shared" si="1"/>
        <v>7730.6600000000008</v>
      </c>
      <c r="H43" s="166"/>
      <c r="I43" s="166"/>
      <c r="J43" s="170"/>
      <c r="K43" s="170"/>
      <c r="M43" s="154">
        <v>351</v>
      </c>
      <c r="U43" t="s">
        <v>262</v>
      </c>
      <c r="AO43">
        <v>-351</v>
      </c>
    </row>
    <row r="44" spans="1:43" x14ac:dyDescent="0.35">
      <c r="A44" s="151">
        <v>44873</v>
      </c>
      <c r="C44" t="s">
        <v>294</v>
      </c>
      <c r="E44" s="154">
        <f t="shared" si="0"/>
        <v>7891.3400000000011</v>
      </c>
      <c r="F44" s="154">
        <f t="shared" si="1"/>
        <v>7891.3400000000011</v>
      </c>
      <c r="H44" s="166"/>
      <c r="I44" s="166"/>
      <c r="J44" s="170"/>
      <c r="K44" s="170"/>
      <c r="P44" s="154">
        <v>160.68</v>
      </c>
      <c r="U44" t="s">
        <v>262</v>
      </c>
      <c r="W44">
        <v>160.68</v>
      </c>
    </row>
    <row r="45" spans="1:43" x14ac:dyDescent="0.35">
      <c r="A45" s="151">
        <v>44873</v>
      </c>
      <c r="C45" t="s">
        <v>268</v>
      </c>
      <c r="E45" s="154">
        <f t="shared" si="0"/>
        <v>7698.8400000000011</v>
      </c>
      <c r="F45" s="154">
        <f t="shared" si="1"/>
        <v>7698.8400000000011</v>
      </c>
      <c r="H45" s="166"/>
      <c r="I45" s="166">
        <v>192.5</v>
      </c>
      <c r="J45" s="170"/>
      <c r="K45" s="170"/>
      <c r="U45" t="s">
        <v>262</v>
      </c>
      <c r="AQ45">
        <v>-192.5</v>
      </c>
    </row>
    <row r="46" spans="1:43" x14ac:dyDescent="0.35">
      <c r="A46" s="151">
        <v>44873</v>
      </c>
      <c r="C46" t="s">
        <v>268</v>
      </c>
      <c r="E46" s="154">
        <f t="shared" si="0"/>
        <v>7633.8400000000011</v>
      </c>
      <c r="F46" s="154">
        <f t="shared" si="1"/>
        <v>7633.8400000000011</v>
      </c>
      <c r="H46" s="166"/>
      <c r="I46" s="166">
        <v>65</v>
      </c>
      <c r="J46" s="170"/>
      <c r="K46" s="170"/>
      <c r="U46" t="s">
        <v>262</v>
      </c>
      <c r="AQ46">
        <v>-65</v>
      </c>
    </row>
    <row r="47" spans="1:43" x14ac:dyDescent="0.35">
      <c r="A47" s="151">
        <v>44876</v>
      </c>
      <c r="C47" t="s">
        <v>272</v>
      </c>
      <c r="E47" s="154">
        <f t="shared" si="0"/>
        <v>7878.8400000000011</v>
      </c>
      <c r="F47" s="154">
        <f t="shared" si="1"/>
        <v>7878.8400000000011</v>
      </c>
      <c r="H47" s="166">
        <v>245</v>
      </c>
      <c r="I47" s="166"/>
      <c r="J47" s="170"/>
      <c r="K47" s="170"/>
      <c r="U47" t="s">
        <v>262</v>
      </c>
      <c r="AP47">
        <v>245</v>
      </c>
    </row>
    <row r="48" spans="1:43" x14ac:dyDescent="0.35">
      <c r="A48" s="151">
        <v>44876</v>
      </c>
      <c r="C48" t="s">
        <v>285</v>
      </c>
      <c r="E48" s="154">
        <f t="shared" si="0"/>
        <v>7356.8400000000011</v>
      </c>
      <c r="F48" s="154">
        <f t="shared" si="1"/>
        <v>7356.8400000000011</v>
      </c>
      <c r="H48" s="166"/>
      <c r="I48" s="166"/>
      <c r="J48" s="170"/>
      <c r="K48" s="170"/>
      <c r="M48" s="154">
        <v>522</v>
      </c>
      <c r="U48" t="s">
        <v>262</v>
      </c>
      <c r="AO48">
        <v>-522</v>
      </c>
    </row>
    <row r="49" spans="1:51" x14ac:dyDescent="0.35">
      <c r="A49" s="151">
        <v>44876</v>
      </c>
      <c r="C49" t="s">
        <v>285</v>
      </c>
      <c r="E49" s="154">
        <f t="shared" si="0"/>
        <v>8292.84</v>
      </c>
      <c r="F49" s="154">
        <f t="shared" si="1"/>
        <v>8292.84</v>
      </c>
      <c r="H49" s="166"/>
      <c r="I49" s="166"/>
      <c r="J49" s="170"/>
      <c r="K49" s="170"/>
      <c r="L49" s="154">
        <v>936</v>
      </c>
      <c r="U49" t="s">
        <v>291</v>
      </c>
      <c r="AN49">
        <v>936</v>
      </c>
    </row>
    <row r="50" spans="1:51" x14ac:dyDescent="0.35">
      <c r="A50" s="151">
        <v>44876</v>
      </c>
      <c r="C50" t="s">
        <v>285</v>
      </c>
      <c r="E50" s="154">
        <f t="shared" si="0"/>
        <v>8262.84</v>
      </c>
      <c r="F50" s="154">
        <f t="shared" si="1"/>
        <v>8262.84</v>
      </c>
      <c r="H50" s="166"/>
      <c r="I50" s="166"/>
      <c r="J50" s="170"/>
      <c r="K50" s="170"/>
      <c r="M50" s="154">
        <v>30</v>
      </c>
      <c r="U50" t="s">
        <v>291</v>
      </c>
      <c r="AO50">
        <v>-30</v>
      </c>
    </row>
    <row r="51" spans="1:51" x14ac:dyDescent="0.35">
      <c r="A51" s="151">
        <v>44881</v>
      </c>
      <c r="C51" t="s">
        <v>278</v>
      </c>
      <c r="E51" s="154">
        <f t="shared" si="0"/>
        <v>7846.84</v>
      </c>
      <c r="F51" s="154">
        <f t="shared" si="1"/>
        <v>7846.84</v>
      </c>
      <c r="H51" s="166"/>
      <c r="I51" s="166"/>
      <c r="J51" s="170"/>
      <c r="K51" s="170"/>
      <c r="M51" s="154">
        <v>416</v>
      </c>
      <c r="U51" t="s">
        <v>262</v>
      </c>
      <c r="AY51">
        <v>-416</v>
      </c>
    </row>
    <row r="52" spans="1:51" x14ac:dyDescent="0.35">
      <c r="A52" s="151">
        <v>44883</v>
      </c>
      <c r="C52" t="s">
        <v>295</v>
      </c>
      <c r="E52" s="154">
        <f t="shared" si="0"/>
        <v>7370.84</v>
      </c>
      <c r="F52" s="154">
        <f t="shared" si="1"/>
        <v>7370.84</v>
      </c>
      <c r="H52" s="166"/>
      <c r="I52" s="166">
        <v>476</v>
      </c>
      <c r="J52" s="170"/>
      <c r="K52" s="170"/>
      <c r="U52" t="s">
        <v>262</v>
      </c>
      <c r="AW52">
        <v>-476</v>
      </c>
    </row>
    <row r="53" spans="1:51" x14ac:dyDescent="0.35">
      <c r="A53" s="151">
        <v>44883</v>
      </c>
      <c r="C53" t="s">
        <v>272</v>
      </c>
      <c r="E53" s="154">
        <f t="shared" si="0"/>
        <v>7866.84</v>
      </c>
      <c r="F53" s="154">
        <f t="shared" si="1"/>
        <v>7866.84</v>
      </c>
      <c r="H53" s="166"/>
      <c r="I53" s="166"/>
      <c r="J53" s="170">
        <v>496</v>
      </c>
      <c r="K53" s="170"/>
      <c r="U53" t="s">
        <v>262</v>
      </c>
      <c r="AT53">
        <v>496</v>
      </c>
    </row>
    <row r="54" spans="1:51" x14ac:dyDescent="0.35">
      <c r="A54" s="151">
        <v>44886</v>
      </c>
      <c r="C54" t="s">
        <v>296</v>
      </c>
      <c r="E54" s="154">
        <f t="shared" si="0"/>
        <v>7602.84</v>
      </c>
      <c r="F54" s="154">
        <f t="shared" si="1"/>
        <v>7602.84</v>
      </c>
      <c r="H54" s="166"/>
      <c r="I54" s="166"/>
      <c r="J54" s="170"/>
      <c r="K54" s="170">
        <v>264</v>
      </c>
      <c r="U54" t="s">
        <v>262</v>
      </c>
      <c r="AU54">
        <v>-264</v>
      </c>
    </row>
    <row r="55" spans="1:51" x14ac:dyDescent="0.35">
      <c r="A55" s="151">
        <v>44886</v>
      </c>
      <c r="C55" t="s">
        <v>297</v>
      </c>
      <c r="E55" s="154">
        <f t="shared" si="0"/>
        <v>7338.84</v>
      </c>
      <c r="F55" s="154">
        <f t="shared" si="1"/>
        <v>7338.84</v>
      </c>
      <c r="H55" s="166"/>
      <c r="I55" s="166"/>
      <c r="J55" s="170"/>
      <c r="K55" s="170">
        <v>264</v>
      </c>
      <c r="U55" t="s">
        <v>262</v>
      </c>
      <c r="AU55">
        <v>-264</v>
      </c>
    </row>
    <row r="56" spans="1:51" x14ac:dyDescent="0.35">
      <c r="A56" s="151">
        <v>44893</v>
      </c>
      <c r="C56" t="s">
        <v>298</v>
      </c>
      <c r="E56" s="154">
        <f t="shared" si="0"/>
        <v>7359.84</v>
      </c>
      <c r="F56" s="154">
        <f t="shared" si="1"/>
        <v>7359.84</v>
      </c>
      <c r="H56" s="166">
        <v>21</v>
      </c>
      <c r="I56" s="166"/>
      <c r="J56" s="170"/>
      <c r="K56" s="170"/>
      <c r="U56" t="s">
        <v>262</v>
      </c>
      <c r="AR56">
        <v>21</v>
      </c>
    </row>
    <row r="57" spans="1:51" x14ac:dyDescent="0.35">
      <c r="A57" s="151">
        <v>44893</v>
      </c>
      <c r="C57" t="s">
        <v>299</v>
      </c>
      <c r="E57" s="154">
        <f t="shared" si="0"/>
        <v>7391.84</v>
      </c>
      <c r="F57" s="154">
        <f t="shared" si="1"/>
        <v>7391.84</v>
      </c>
      <c r="H57" s="166"/>
      <c r="I57" s="166"/>
      <c r="J57" s="170">
        <v>32</v>
      </c>
      <c r="K57" s="170"/>
      <c r="U57" t="s">
        <v>262</v>
      </c>
      <c r="AT57">
        <v>32</v>
      </c>
    </row>
    <row r="58" spans="1:51" x14ac:dyDescent="0.35">
      <c r="A58" s="151">
        <v>44894</v>
      </c>
      <c r="C58" t="s">
        <v>298</v>
      </c>
      <c r="E58" s="154">
        <f t="shared" si="0"/>
        <v>7216.84</v>
      </c>
      <c r="F58" s="154">
        <f t="shared" si="1"/>
        <v>7216.84</v>
      </c>
      <c r="H58" s="166"/>
      <c r="I58" s="166">
        <v>175</v>
      </c>
      <c r="J58" s="170"/>
      <c r="K58" s="170"/>
      <c r="U58" t="s">
        <v>262</v>
      </c>
      <c r="AS58">
        <v>-175</v>
      </c>
    </row>
    <row r="59" spans="1:51" x14ac:dyDescent="0.35">
      <c r="A59" s="151">
        <v>44895</v>
      </c>
      <c r="C59" t="s">
        <v>272</v>
      </c>
      <c r="E59" s="154">
        <f t="shared" si="0"/>
        <v>7363.84</v>
      </c>
      <c r="F59" s="154">
        <f t="shared" si="1"/>
        <v>7363.84</v>
      </c>
      <c r="H59" s="166">
        <v>147</v>
      </c>
      <c r="I59" s="166"/>
      <c r="J59" s="170"/>
      <c r="K59" s="170"/>
      <c r="U59" t="s">
        <v>262</v>
      </c>
      <c r="AR59">
        <v>147</v>
      </c>
    </row>
    <row r="60" spans="1:51" x14ac:dyDescent="0.35">
      <c r="A60" s="151">
        <v>44931</v>
      </c>
      <c r="C60" t="s">
        <v>300</v>
      </c>
      <c r="E60" s="154">
        <f t="shared" si="0"/>
        <v>7794.9400000000005</v>
      </c>
      <c r="F60" s="154">
        <f t="shared" si="1"/>
        <v>7794.9400000000005</v>
      </c>
      <c r="H60" s="166">
        <v>431.1</v>
      </c>
      <c r="I60" s="166"/>
      <c r="J60" s="170"/>
      <c r="K60" s="170"/>
      <c r="U60" t="s">
        <v>262</v>
      </c>
      <c r="AV60">
        <v>431.1</v>
      </c>
    </row>
    <row r="61" spans="1:51" x14ac:dyDescent="0.35">
      <c r="A61" s="151">
        <v>44931</v>
      </c>
      <c r="C61" t="s">
        <v>285</v>
      </c>
      <c r="E61" s="154">
        <f t="shared" si="0"/>
        <v>8982.94</v>
      </c>
      <c r="F61" s="154">
        <f t="shared" si="1"/>
        <v>8982.94</v>
      </c>
      <c r="H61" s="166"/>
      <c r="I61" s="166"/>
      <c r="J61" s="170"/>
      <c r="K61" s="170"/>
      <c r="L61" s="154">
        <v>1188</v>
      </c>
      <c r="U61" t="s">
        <v>262</v>
      </c>
      <c r="AX61">
        <v>1188</v>
      </c>
    </row>
    <row r="62" spans="1:51" x14ac:dyDescent="0.35">
      <c r="A62" s="151">
        <v>44931</v>
      </c>
      <c r="C62" t="s">
        <v>285</v>
      </c>
      <c r="E62" s="154">
        <f t="shared" si="0"/>
        <v>8191.6900000000005</v>
      </c>
      <c r="F62" s="154">
        <f t="shared" si="1"/>
        <v>8191.6900000000005</v>
      </c>
      <c r="H62" s="166"/>
      <c r="I62" s="166"/>
      <c r="J62" s="170"/>
      <c r="K62" s="170"/>
      <c r="M62" s="154">
        <v>791.25</v>
      </c>
      <c r="U62" t="s">
        <v>262</v>
      </c>
      <c r="AY62">
        <v>-791.25</v>
      </c>
    </row>
    <row r="63" spans="1:51" x14ac:dyDescent="0.35">
      <c r="A63" s="151">
        <v>44935</v>
      </c>
      <c r="C63" t="s">
        <v>301</v>
      </c>
      <c r="E63" s="154">
        <f t="shared" si="0"/>
        <v>8219.69</v>
      </c>
      <c r="F63" s="154">
        <f t="shared" si="1"/>
        <v>8219.69</v>
      </c>
      <c r="H63" s="166"/>
      <c r="I63" s="166"/>
      <c r="J63" s="170"/>
      <c r="K63" s="170"/>
      <c r="R63" s="154">
        <v>28</v>
      </c>
      <c r="U63" t="s">
        <v>262</v>
      </c>
    </row>
    <row r="64" spans="1:51" x14ac:dyDescent="0.35">
      <c r="A64" s="151">
        <v>44935</v>
      </c>
      <c r="C64" t="s">
        <v>302</v>
      </c>
      <c r="E64" s="154">
        <f t="shared" si="0"/>
        <v>8247.69</v>
      </c>
      <c r="F64" s="154">
        <f t="shared" si="1"/>
        <v>8247.69</v>
      </c>
      <c r="H64" s="166"/>
      <c r="I64" s="166"/>
      <c r="J64" s="170"/>
      <c r="K64" s="170"/>
      <c r="R64" s="154">
        <v>28</v>
      </c>
      <c r="U64" t="s">
        <v>262</v>
      </c>
    </row>
    <row r="65" spans="1:61" x14ac:dyDescent="0.35">
      <c r="A65" s="151">
        <v>44937</v>
      </c>
      <c r="C65" t="s">
        <v>303</v>
      </c>
      <c r="E65" s="154">
        <f t="shared" si="0"/>
        <v>8275.69</v>
      </c>
      <c r="F65" s="154">
        <f t="shared" si="1"/>
        <v>8275.69</v>
      </c>
      <c r="H65" s="166"/>
      <c r="I65" s="166"/>
      <c r="J65" s="170"/>
      <c r="K65" s="170"/>
      <c r="R65" s="154">
        <v>28</v>
      </c>
      <c r="U65" t="s">
        <v>262</v>
      </c>
    </row>
    <row r="66" spans="1:61" x14ac:dyDescent="0.35">
      <c r="A66" s="151">
        <v>44943</v>
      </c>
      <c r="C66" t="s">
        <v>304</v>
      </c>
      <c r="E66" s="154">
        <f t="shared" si="0"/>
        <v>8303.69</v>
      </c>
      <c r="F66" s="154">
        <f t="shared" si="1"/>
        <v>8303.69</v>
      </c>
      <c r="H66" s="166"/>
      <c r="I66" s="166"/>
      <c r="J66" s="170"/>
      <c r="K66" s="170"/>
      <c r="R66" s="154">
        <v>28</v>
      </c>
      <c r="U66" t="s">
        <v>262</v>
      </c>
    </row>
    <row r="67" spans="1:61" x14ac:dyDescent="0.35">
      <c r="A67" s="151">
        <v>44946</v>
      </c>
      <c r="C67" t="s">
        <v>278</v>
      </c>
      <c r="E67" s="154">
        <f t="shared" si="0"/>
        <v>7848.6900000000005</v>
      </c>
      <c r="F67" s="154">
        <f t="shared" si="1"/>
        <v>7848.6900000000005</v>
      </c>
      <c r="H67" s="166"/>
      <c r="I67" s="166"/>
      <c r="J67" s="170"/>
      <c r="K67" s="170"/>
      <c r="M67" s="154">
        <v>455</v>
      </c>
      <c r="U67" t="s">
        <v>262</v>
      </c>
      <c r="BA67">
        <v>-455</v>
      </c>
    </row>
    <row r="68" spans="1:61" x14ac:dyDescent="0.35">
      <c r="A68" s="151">
        <v>44950</v>
      </c>
      <c r="C68" t="s">
        <v>305</v>
      </c>
      <c r="E68" s="154">
        <f t="shared" si="0"/>
        <v>7863.6900000000005</v>
      </c>
      <c r="F68" s="154">
        <f t="shared" si="1"/>
        <v>7863.6900000000005</v>
      </c>
      <c r="H68" s="166"/>
      <c r="I68" s="166"/>
      <c r="J68" s="170"/>
      <c r="K68" s="170"/>
      <c r="R68" s="154">
        <v>15</v>
      </c>
      <c r="U68" t="s">
        <v>262</v>
      </c>
    </row>
    <row r="69" spans="1:61" x14ac:dyDescent="0.35">
      <c r="A69" s="151">
        <v>44958</v>
      </c>
      <c r="C69" t="s">
        <v>306</v>
      </c>
      <c r="E69" s="154">
        <f t="shared" ref="E69:E99" si="2">IF(U69="c",E68+H69-I69+J69-K69+L69-M69+N69-O69+P69-Q69+R69-S69+T69,E68)</f>
        <v>7891.6900000000005</v>
      </c>
      <c r="F69" s="154">
        <f t="shared" ref="F69:F99" si="3">F68+H69-I69+J69-K69+L69-M69+N69-O69+P69-Q69+R69-S69+T69</f>
        <v>7891.6900000000005</v>
      </c>
      <c r="H69" s="166"/>
      <c r="I69" s="166"/>
      <c r="J69" s="170"/>
      <c r="K69" s="170"/>
      <c r="R69" s="154">
        <v>28</v>
      </c>
      <c r="U69" t="s">
        <v>262</v>
      </c>
    </row>
    <row r="70" spans="1:61" x14ac:dyDescent="0.35">
      <c r="A70" s="151">
        <v>44958</v>
      </c>
      <c r="C70" t="s">
        <v>307</v>
      </c>
      <c r="E70" s="154">
        <f t="shared" si="2"/>
        <v>7919.6900000000005</v>
      </c>
      <c r="F70" s="154">
        <f t="shared" si="3"/>
        <v>7919.6900000000005</v>
      </c>
      <c r="H70" s="166"/>
      <c r="I70" s="166"/>
      <c r="J70" s="170"/>
      <c r="K70" s="170"/>
      <c r="R70" s="154">
        <v>28</v>
      </c>
      <c r="U70" t="s">
        <v>262</v>
      </c>
    </row>
    <row r="71" spans="1:61" x14ac:dyDescent="0.35">
      <c r="A71" s="151">
        <v>44959</v>
      </c>
      <c r="C71" t="s">
        <v>308</v>
      </c>
      <c r="E71" s="154">
        <f t="shared" si="2"/>
        <v>7947.6900000000005</v>
      </c>
      <c r="F71" s="154">
        <f t="shared" si="3"/>
        <v>7947.6900000000005</v>
      </c>
      <c r="H71" s="166"/>
      <c r="I71" s="166"/>
      <c r="J71" s="170"/>
      <c r="K71" s="170"/>
      <c r="R71" s="154">
        <v>28</v>
      </c>
      <c r="U71" t="s">
        <v>262</v>
      </c>
    </row>
    <row r="72" spans="1:61" x14ac:dyDescent="0.35">
      <c r="A72" s="151" t="s">
        <v>309</v>
      </c>
      <c r="C72" t="s">
        <v>310</v>
      </c>
      <c r="E72" s="154">
        <f t="shared" si="2"/>
        <v>7977.6900000000005</v>
      </c>
      <c r="F72" s="154">
        <f t="shared" si="3"/>
        <v>7977.6900000000005</v>
      </c>
      <c r="H72" s="166"/>
      <c r="I72" s="166"/>
      <c r="J72" s="170"/>
      <c r="K72" s="170"/>
      <c r="P72" s="154">
        <v>30</v>
      </c>
      <c r="U72" t="s">
        <v>262</v>
      </c>
    </row>
    <row r="73" spans="1:61" x14ac:dyDescent="0.35">
      <c r="A73" s="151">
        <v>44964</v>
      </c>
      <c r="C73" t="s">
        <v>311</v>
      </c>
      <c r="E73" s="154">
        <f t="shared" si="2"/>
        <v>8005.6900000000005</v>
      </c>
      <c r="F73" s="154">
        <f t="shared" si="3"/>
        <v>8005.6900000000005</v>
      </c>
      <c r="H73" s="166"/>
      <c r="I73" s="166"/>
      <c r="J73" s="170"/>
      <c r="K73" s="170"/>
      <c r="R73" s="154">
        <v>28</v>
      </c>
      <c r="U73" t="s">
        <v>262</v>
      </c>
    </row>
    <row r="74" spans="1:61" x14ac:dyDescent="0.35">
      <c r="A74" s="151">
        <v>44966</v>
      </c>
      <c r="C74" t="s">
        <v>285</v>
      </c>
      <c r="E74" s="154">
        <f t="shared" si="2"/>
        <v>7183.1900000000005</v>
      </c>
      <c r="F74" s="154">
        <f t="shared" si="3"/>
        <v>7183.1900000000005</v>
      </c>
      <c r="H74" s="166"/>
      <c r="I74" s="166"/>
      <c r="J74" s="170"/>
      <c r="K74" s="170"/>
      <c r="M74" s="154">
        <v>822.5</v>
      </c>
      <c r="U74" t="s">
        <v>262</v>
      </c>
      <c r="BA74">
        <v>-822.5</v>
      </c>
    </row>
    <row r="75" spans="1:61" x14ac:dyDescent="0.35">
      <c r="A75" s="151">
        <v>44966</v>
      </c>
      <c r="C75" t="s">
        <v>268</v>
      </c>
      <c r="E75" s="154">
        <f t="shared" si="2"/>
        <v>7133.1900000000005</v>
      </c>
      <c r="F75" s="154">
        <f t="shared" si="3"/>
        <v>7133.1900000000005</v>
      </c>
      <c r="H75" s="166"/>
      <c r="I75" s="166">
        <v>50</v>
      </c>
      <c r="J75" s="170"/>
      <c r="K75" s="170"/>
      <c r="U75" t="s">
        <v>262</v>
      </c>
      <c r="BG75">
        <v>-50</v>
      </c>
    </row>
    <row r="76" spans="1:61" x14ac:dyDescent="0.35">
      <c r="A76" s="151">
        <v>44970</v>
      </c>
      <c r="C76" t="s">
        <v>312</v>
      </c>
      <c r="E76" s="154">
        <f t="shared" si="2"/>
        <v>8387.19</v>
      </c>
      <c r="F76" s="154">
        <f t="shared" si="3"/>
        <v>8387.19</v>
      </c>
      <c r="H76" s="166"/>
      <c r="I76" s="166"/>
      <c r="J76" s="170"/>
      <c r="K76" s="170"/>
      <c r="L76" s="154">
        <v>1254</v>
      </c>
      <c r="U76" t="s">
        <v>262</v>
      </c>
      <c r="AZ76">
        <v>1254</v>
      </c>
    </row>
    <row r="77" spans="1:61" x14ac:dyDescent="0.35">
      <c r="A77" s="151">
        <v>44973</v>
      </c>
      <c r="C77" t="s">
        <v>313</v>
      </c>
      <c r="E77" s="154">
        <f t="shared" si="2"/>
        <v>8415.19</v>
      </c>
      <c r="F77" s="154">
        <f t="shared" si="3"/>
        <v>8415.19</v>
      </c>
      <c r="H77" s="166"/>
      <c r="I77" s="166"/>
      <c r="J77" s="170"/>
      <c r="K77" s="170"/>
      <c r="R77" s="154">
        <v>28</v>
      </c>
      <c r="U77" t="s">
        <v>262</v>
      </c>
    </row>
    <row r="78" spans="1:61" x14ac:dyDescent="0.35">
      <c r="A78" s="151">
        <v>44978</v>
      </c>
      <c r="C78" t="s">
        <v>314</v>
      </c>
      <c r="E78" s="154">
        <f t="shared" si="2"/>
        <v>8443.19</v>
      </c>
      <c r="F78" s="154">
        <f t="shared" si="3"/>
        <v>8443.19</v>
      </c>
      <c r="H78" s="166"/>
      <c r="I78" s="166"/>
      <c r="J78" s="170"/>
      <c r="K78" s="170"/>
      <c r="R78" s="154">
        <v>28</v>
      </c>
      <c r="U78" t="s">
        <v>262</v>
      </c>
    </row>
    <row r="79" spans="1:61" x14ac:dyDescent="0.35">
      <c r="A79" s="151">
        <v>44978</v>
      </c>
      <c r="C79" t="s">
        <v>314</v>
      </c>
      <c r="E79" s="154">
        <f t="shared" si="2"/>
        <v>8471.19</v>
      </c>
      <c r="F79" s="154">
        <f t="shared" si="3"/>
        <v>8471.19</v>
      </c>
      <c r="H79" s="166"/>
      <c r="I79" s="166"/>
      <c r="J79" s="170"/>
      <c r="K79" s="170"/>
      <c r="R79" s="154">
        <v>28</v>
      </c>
      <c r="U79" t="s">
        <v>262</v>
      </c>
    </row>
    <row r="80" spans="1:61" x14ac:dyDescent="0.35">
      <c r="A80" s="151">
        <v>44978</v>
      </c>
      <c r="C80" t="s">
        <v>315</v>
      </c>
      <c r="E80" s="154">
        <f t="shared" si="2"/>
        <v>5096.1900000000005</v>
      </c>
      <c r="F80" s="154">
        <f t="shared" si="3"/>
        <v>5096.1900000000005</v>
      </c>
      <c r="H80" s="166"/>
      <c r="I80" s="166"/>
      <c r="J80" s="170"/>
      <c r="K80" s="170"/>
      <c r="O80" s="154">
        <v>3375</v>
      </c>
      <c r="U80" t="s">
        <v>262</v>
      </c>
      <c r="BI80">
        <v>-3375</v>
      </c>
    </row>
    <row r="81" spans="1:63" x14ac:dyDescent="0.35">
      <c r="A81" s="151">
        <v>44979</v>
      </c>
      <c r="C81" t="s">
        <v>272</v>
      </c>
      <c r="E81" s="154">
        <f t="shared" si="2"/>
        <v>5792.1900000000005</v>
      </c>
      <c r="F81" s="154">
        <f t="shared" si="3"/>
        <v>5792.1900000000005</v>
      </c>
      <c r="H81" s="166"/>
      <c r="I81" s="166"/>
      <c r="J81" s="170">
        <v>696</v>
      </c>
      <c r="K81" s="170"/>
      <c r="U81" t="s">
        <v>262</v>
      </c>
      <c r="BB81">
        <v>696</v>
      </c>
    </row>
    <row r="82" spans="1:63" x14ac:dyDescent="0.35">
      <c r="A82" s="151">
        <v>44980</v>
      </c>
      <c r="C82" t="s">
        <v>316</v>
      </c>
      <c r="E82" s="154">
        <f t="shared" si="2"/>
        <v>5552.1900000000005</v>
      </c>
      <c r="F82" s="154">
        <f t="shared" si="3"/>
        <v>5552.1900000000005</v>
      </c>
      <c r="H82" s="166"/>
      <c r="I82" s="166"/>
      <c r="J82" s="170"/>
      <c r="K82" s="170">
        <v>240</v>
      </c>
      <c r="U82" t="s">
        <v>262</v>
      </c>
      <c r="BC82">
        <v>-240</v>
      </c>
    </row>
    <row r="83" spans="1:63" x14ac:dyDescent="0.35">
      <c r="A83" s="151">
        <v>44980</v>
      </c>
      <c r="C83" t="s">
        <v>317</v>
      </c>
      <c r="E83" s="154">
        <f t="shared" si="2"/>
        <v>5312.1900000000005</v>
      </c>
      <c r="F83" s="154">
        <f t="shared" si="3"/>
        <v>5312.1900000000005</v>
      </c>
      <c r="H83" s="166"/>
      <c r="I83" s="166"/>
      <c r="J83" s="170"/>
      <c r="K83" s="170">
        <v>240</v>
      </c>
      <c r="U83" t="s">
        <v>262</v>
      </c>
      <c r="BC83">
        <v>-240</v>
      </c>
    </row>
    <row r="84" spans="1:63" x14ac:dyDescent="0.35">
      <c r="A84" s="151">
        <v>44980</v>
      </c>
      <c r="C84" t="s">
        <v>318</v>
      </c>
      <c r="E84" s="154">
        <f t="shared" si="2"/>
        <v>5072.1900000000005</v>
      </c>
      <c r="F84" s="154">
        <f t="shared" si="3"/>
        <v>5072.1900000000005</v>
      </c>
      <c r="H84" s="166"/>
      <c r="I84" s="166"/>
      <c r="J84" s="170"/>
      <c r="K84" s="170">
        <v>240</v>
      </c>
      <c r="U84" t="s">
        <v>262</v>
      </c>
      <c r="BC84">
        <v>-240</v>
      </c>
    </row>
    <row r="85" spans="1:63" x14ac:dyDescent="0.35">
      <c r="A85" s="151">
        <v>44984</v>
      </c>
      <c r="C85" t="s">
        <v>319</v>
      </c>
      <c r="E85" s="154">
        <f t="shared" si="2"/>
        <v>5100.1900000000005</v>
      </c>
      <c r="F85" s="154">
        <f t="shared" si="3"/>
        <v>5100.1900000000005</v>
      </c>
      <c r="H85" s="166"/>
      <c r="I85" s="166"/>
      <c r="J85" s="170"/>
      <c r="K85" s="170"/>
      <c r="R85" s="154">
        <v>28</v>
      </c>
      <c r="U85" t="s">
        <v>262</v>
      </c>
    </row>
    <row r="86" spans="1:63" x14ac:dyDescent="0.35">
      <c r="A86" s="151">
        <v>44984</v>
      </c>
      <c r="C86" t="s">
        <v>320</v>
      </c>
      <c r="E86" s="154">
        <f t="shared" si="2"/>
        <v>5138.1900000000005</v>
      </c>
      <c r="F86" s="154">
        <f t="shared" si="3"/>
        <v>5138.1900000000005</v>
      </c>
      <c r="H86" s="166"/>
      <c r="I86" s="166"/>
      <c r="J86" s="170"/>
      <c r="K86" s="170"/>
      <c r="L86" s="154">
        <v>38</v>
      </c>
      <c r="U86" t="s">
        <v>262</v>
      </c>
      <c r="BA86">
        <v>38</v>
      </c>
    </row>
    <row r="87" spans="1:63" x14ac:dyDescent="0.35">
      <c r="A87" s="151">
        <v>44985</v>
      </c>
      <c r="C87" t="s">
        <v>321</v>
      </c>
      <c r="E87" s="154">
        <f t="shared" si="2"/>
        <v>5166.1900000000005</v>
      </c>
      <c r="F87" s="154">
        <f t="shared" si="3"/>
        <v>5166.1900000000005</v>
      </c>
      <c r="H87" s="166"/>
      <c r="I87" s="166"/>
      <c r="J87" s="170"/>
      <c r="K87" s="170"/>
      <c r="R87" s="154">
        <v>28</v>
      </c>
      <c r="U87" t="s">
        <v>262</v>
      </c>
    </row>
    <row r="88" spans="1:63" x14ac:dyDescent="0.35">
      <c r="A88" s="151">
        <v>44984</v>
      </c>
      <c r="C88" t="s">
        <v>322</v>
      </c>
      <c r="E88" s="154">
        <f t="shared" si="2"/>
        <v>5230.1900000000005</v>
      </c>
      <c r="F88" s="154">
        <f t="shared" si="3"/>
        <v>5230.1900000000005</v>
      </c>
      <c r="H88" s="166"/>
      <c r="I88" s="166"/>
      <c r="J88" s="170">
        <v>64</v>
      </c>
      <c r="K88" s="170"/>
      <c r="U88" t="s">
        <v>262</v>
      </c>
      <c r="BB88">
        <v>64</v>
      </c>
    </row>
    <row r="89" spans="1:63" x14ac:dyDescent="0.35">
      <c r="A89" s="151">
        <v>44987</v>
      </c>
      <c r="C89" t="s">
        <v>315</v>
      </c>
      <c r="E89" s="154">
        <f t="shared" si="2"/>
        <v>8943.19</v>
      </c>
      <c r="F89" s="154">
        <f t="shared" si="3"/>
        <v>8943.19</v>
      </c>
      <c r="H89" s="166"/>
      <c r="I89" s="166"/>
      <c r="J89" s="170"/>
      <c r="K89" s="170"/>
      <c r="N89" s="154">
        <v>3713</v>
      </c>
      <c r="U89" t="s">
        <v>262</v>
      </c>
      <c r="BH89">
        <v>3713</v>
      </c>
    </row>
    <row r="90" spans="1:63" x14ac:dyDescent="0.35">
      <c r="A90" s="151">
        <v>44993</v>
      </c>
      <c r="C90" t="s">
        <v>323</v>
      </c>
      <c r="E90" s="154">
        <f t="shared" si="2"/>
        <v>8983.19</v>
      </c>
      <c r="F90" s="154">
        <f t="shared" si="3"/>
        <v>8983.19</v>
      </c>
      <c r="H90" s="166"/>
      <c r="I90" s="166"/>
      <c r="J90" s="170"/>
      <c r="K90" s="170"/>
      <c r="R90" s="154">
        <v>40</v>
      </c>
      <c r="U90" t="s">
        <v>262</v>
      </c>
    </row>
    <row r="91" spans="1:63" x14ac:dyDescent="0.35">
      <c r="A91" s="151">
        <v>44999</v>
      </c>
      <c r="C91" t="s">
        <v>324</v>
      </c>
      <c r="E91" s="154">
        <f t="shared" si="2"/>
        <v>8833.19</v>
      </c>
      <c r="F91" s="154">
        <f t="shared" si="3"/>
        <v>8833.19</v>
      </c>
      <c r="H91" s="166"/>
      <c r="I91" s="166"/>
      <c r="J91" s="170"/>
      <c r="K91" s="170"/>
      <c r="Q91" s="154">
        <v>150</v>
      </c>
      <c r="U91" t="s">
        <v>262</v>
      </c>
      <c r="BK91">
        <v>-150</v>
      </c>
    </row>
    <row r="92" spans="1:63" x14ac:dyDescent="0.35">
      <c r="A92" s="151">
        <v>45000</v>
      </c>
      <c r="C92" t="s">
        <v>325</v>
      </c>
      <c r="E92" s="154">
        <f t="shared" si="2"/>
        <v>8861.19</v>
      </c>
      <c r="F92" s="154">
        <f t="shared" si="3"/>
        <v>8861.19</v>
      </c>
      <c r="H92" s="166"/>
      <c r="I92" s="166"/>
      <c r="J92" s="170"/>
      <c r="K92" s="170"/>
      <c r="R92" s="154">
        <v>28</v>
      </c>
      <c r="U92" t="s">
        <v>262</v>
      </c>
    </row>
    <row r="93" spans="1:63" x14ac:dyDescent="0.35">
      <c r="A93" s="151">
        <v>45001</v>
      </c>
      <c r="C93" t="s">
        <v>326</v>
      </c>
      <c r="E93" s="154">
        <f t="shared" si="2"/>
        <v>8940.19</v>
      </c>
      <c r="F93" s="154">
        <f t="shared" si="3"/>
        <v>8940.19</v>
      </c>
      <c r="H93" s="166"/>
      <c r="I93" s="166"/>
      <c r="J93" s="170"/>
      <c r="K93" s="170"/>
      <c r="N93" s="154">
        <v>79</v>
      </c>
      <c r="U93" t="s">
        <v>262</v>
      </c>
      <c r="BH93">
        <v>79</v>
      </c>
    </row>
    <row r="94" spans="1:63" x14ac:dyDescent="0.35">
      <c r="A94" s="151">
        <v>45012</v>
      </c>
      <c r="C94" t="s">
        <v>315</v>
      </c>
      <c r="E94" s="154">
        <f t="shared" si="2"/>
        <v>9098.19</v>
      </c>
      <c r="F94" s="154">
        <f t="shared" si="3"/>
        <v>9098.19</v>
      </c>
      <c r="H94" s="166"/>
      <c r="I94" s="166"/>
      <c r="J94" s="170"/>
      <c r="K94" s="170"/>
      <c r="N94" s="154">
        <v>158</v>
      </c>
      <c r="U94" t="s">
        <v>262</v>
      </c>
      <c r="BH94">
        <v>158</v>
      </c>
    </row>
    <row r="95" spans="1:63" x14ac:dyDescent="0.35">
      <c r="A95" s="151">
        <v>45013</v>
      </c>
      <c r="C95" t="s">
        <v>327</v>
      </c>
      <c r="E95" s="154">
        <f t="shared" si="2"/>
        <v>9335.69</v>
      </c>
      <c r="F95" s="154">
        <f t="shared" si="3"/>
        <v>9335.69</v>
      </c>
      <c r="H95" s="166"/>
      <c r="I95" s="166"/>
      <c r="J95" s="170"/>
      <c r="K95" s="170"/>
      <c r="N95" s="154">
        <v>237.5</v>
      </c>
      <c r="U95" t="s">
        <v>262</v>
      </c>
      <c r="BD95">
        <v>237.5</v>
      </c>
    </row>
    <row r="96" spans="1:63" x14ac:dyDescent="0.35">
      <c r="A96" s="151">
        <v>45013</v>
      </c>
      <c r="C96" t="s">
        <v>298</v>
      </c>
      <c r="E96" s="154">
        <f t="shared" si="2"/>
        <v>9085.69</v>
      </c>
      <c r="F96" s="154">
        <f t="shared" si="3"/>
        <v>9085.69</v>
      </c>
      <c r="H96" s="166"/>
      <c r="I96" s="166"/>
      <c r="J96" s="170"/>
      <c r="K96" s="170"/>
      <c r="O96" s="154">
        <v>250</v>
      </c>
      <c r="U96" t="s">
        <v>262</v>
      </c>
      <c r="BE96">
        <v>-250</v>
      </c>
    </row>
    <row r="97" spans="1:64" x14ac:dyDescent="0.35">
      <c r="A97" s="151">
        <v>45016</v>
      </c>
      <c r="C97" t="s">
        <v>328</v>
      </c>
      <c r="E97" s="154">
        <f t="shared" si="2"/>
        <v>9125.69</v>
      </c>
      <c r="F97" s="154">
        <f t="shared" si="3"/>
        <v>9125.69</v>
      </c>
      <c r="H97" s="166"/>
      <c r="I97" s="166"/>
      <c r="J97" s="170"/>
      <c r="K97" s="170"/>
      <c r="R97" s="154">
        <v>40</v>
      </c>
      <c r="U97" t="s">
        <v>262</v>
      </c>
    </row>
    <row r="98" spans="1:64" x14ac:dyDescent="0.35">
      <c r="A98" s="151"/>
      <c r="E98" s="154">
        <f t="shared" si="2"/>
        <v>9125.69</v>
      </c>
      <c r="F98" s="154">
        <f t="shared" si="3"/>
        <v>9125.69</v>
      </c>
      <c r="H98" s="166"/>
      <c r="I98" s="166"/>
      <c r="J98" s="170"/>
      <c r="K98" s="170"/>
    </row>
    <row r="99" spans="1:64" x14ac:dyDescent="0.35">
      <c r="A99" s="151"/>
      <c r="E99" s="154">
        <f t="shared" si="2"/>
        <v>9125.69</v>
      </c>
      <c r="F99" s="154">
        <f t="shared" si="3"/>
        <v>9125.69</v>
      </c>
      <c r="H99" s="172"/>
      <c r="I99" s="172"/>
      <c r="J99" s="173"/>
      <c r="K99" s="173"/>
      <c r="L99" s="174"/>
      <c r="M99" s="174"/>
      <c r="N99" s="174"/>
      <c r="O99" s="174"/>
      <c r="P99" s="174"/>
      <c r="Q99" s="174"/>
      <c r="R99" s="174"/>
      <c r="S99" s="17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64" x14ac:dyDescent="0.35">
      <c r="A100" s="151"/>
      <c r="C100" t="s">
        <v>329</v>
      </c>
      <c r="F100" s="154"/>
      <c r="H100" s="166">
        <f t="shared" ref="H100:S100" si="4">SUM(H3:H99)</f>
        <v>2449.11</v>
      </c>
      <c r="I100" s="166">
        <f t="shared" si="4"/>
        <v>2361</v>
      </c>
      <c r="J100" s="170">
        <f t="shared" si="4"/>
        <v>3302.5</v>
      </c>
      <c r="K100" s="170">
        <f t="shared" si="4"/>
        <v>3262.5</v>
      </c>
      <c r="L100" s="154">
        <f t="shared" si="4"/>
        <v>3416</v>
      </c>
      <c r="M100" s="154">
        <f t="shared" si="4"/>
        <v>3387.75</v>
      </c>
      <c r="N100" s="154">
        <f t="shared" si="4"/>
        <v>4187.5</v>
      </c>
      <c r="O100" s="154">
        <f t="shared" si="4"/>
        <v>3625</v>
      </c>
      <c r="P100" s="154">
        <f t="shared" si="4"/>
        <v>1270.68</v>
      </c>
      <c r="Q100" s="154">
        <f t="shared" si="4"/>
        <v>1130.23</v>
      </c>
      <c r="R100" s="154">
        <f t="shared" si="4"/>
        <v>5896</v>
      </c>
      <c r="S100" s="154">
        <f t="shared" si="4"/>
        <v>5409</v>
      </c>
      <c r="W100">
        <f t="shared" ref="W100:BJ100" si="5">SUM(W3:W99)</f>
        <v>0</v>
      </c>
      <c r="X100">
        <f>SUM(X3:X99)</f>
        <v>1080</v>
      </c>
      <c r="Y100">
        <f t="shared" si="5"/>
        <v>-819.55</v>
      </c>
      <c r="Z100">
        <f>SUM(Z3:Z99)</f>
        <v>432</v>
      </c>
      <c r="AA100">
        <f t="shared" si="5"/>
        <v>-450</v>
      </c>
      <c r="AB100">
        <f>SUM(AB3:AB99)</f>
        <v>528</v>
      </c>
      <c r="AC100">
        <f t="shared" si="5"/>
        <v>-528</v>
      </c>
      <c r="AD100">
        <f>SUM(AD3:AD99)</f>
        <v>337.5</v>
      </c>
      <c r="AE100">
        <f t="shared" si="5"/>
        <v>-325</v>
      </c>
      <c r="AF100">
        <f>SUM(AF3:AF99)</f>
        <v>448</v>
      </c>
      <c r="AG100">
        <f t="shared" si="5"/>
        <v>-448</v>
      </c>
      <c r="AH100">
        <f>SUM(AH3:AH99)</f>
        <v>85.51</v>
      </c>
      <c r="AI100">
        <f t="shared" si="5"/>
        <v>-85.5</v>
      </c>
      <c r="AJ100">
        <f>SUM(AJ3:AJ99)</f>
        <v>750</v>
      </c>
      <c r="AK100">
        <f t="shared" si="5"/>
        <v>-542</v>
      </c>
      <c r="AL100">
        <f>SUM(AL3:AL99)</f>
        <v>1038.5</v>
      </c>
      <c r="AM100">
        <f t="shared" si="5"/>
        <v>-1038.5</v>
      </c>
      <c r="AN100">
        <f>SUM(AN3:AN99)</f>
        <v>936</v>
      </c>
      <c r="AO100">
        <f t="shared" si="5"/>
        <v>-903</v>
      </c>
      <c r="AP100">
        <f>SUM(AP3:AP99)</f>
        <v>245</v>
      </c>
      <c r="AQ100">
        <f t="shared" si="5"/>
        <v>-257.5</v>
      </c>
      <c r="AR100">
        <f>SUM(AR3:AR99)</f>
        <v>168</v>
      </c>
      <c r="AS100">
        <f t="shared" si="5"/>
        <v>-175</v>
      </c>
      <c r="AT100">
        <f>SUM(AT3:AT99)</f>
        <v>528</v>
      </c>
      <c r="AU100">
        <f t="shared" si="5"/>
        <v>-528</v>
      </c>
      <c r="AV100">
        <f>SUM(AV3:AV99)</f>
        <v>431.1</v>
      </c>
      <c r="AW100">
        <f t="shared" si="5"/>
        <v>-476</v>
      </c>
      <c r="AX100">
        <f>SUM(AX3:AX99)</f>
        <v>1188</v>
      </c>
      <c r="AY100">
        <f t="shared" si="5"/>
        <v>-1207.25</v>
      </c>
      <c r="AZ100">
        <f t="shared" si="5"/>
        <v>1254</v>
      </c>
      <c r="BA100">
        <f t="shared" si="5"/>
        <v>-1239.5</v>
      </c>
      <c r="BB100">
        <f t="shared" si="5"/>
        <v>760</v>
      </c>
      <c r="BC100">
        <f t="shared" si="5"/>
        <v>-720</v>
      </c>
      <c r="BD100">
        <f t="shared" si="5"/>
        <v>237.5</v>
      </c>
      <c r="BE100">
        <f t="shared" si="5"/>
        <v>-250</v>
      </c>
      <c r="BF100">
        <f t="shared" si="5"/>
        <v>0</v>
      </c>
      <c r="BG100">
        <f t="shared" si="5"/>
        <v>-50</v>
      </c>
      <c r="BH100">
        <f t="shared" si="5"/>
        <v>3950</v>
      </c>
      <c r="BI100">
        <f t="shared" si="5"/>
        <v>-3375</v>
      </c>
      <c r="BJ100">
        <f t="shared" si="5"/>
        <v>0</v>
      </c>
      <c r="BK100">
        <f>SUM(BK3:BK99)</f>
        <v>-150</v>
      </c>
      <c r="BL100">
        <f>BF100+BG100+BI100+BJ100</f>
        <v>-3425</v>
      </c>
    </row>
    <row r="101" spans="1:64" s="40" customFormat="1" x14ac:dyDescent="0.35">
      <c r="C101" s="40" t="s">
        <v>330</v>
      </c>
      <c r="H101" s="167">
        <f>H100-I100</f>
        <v>88.110000000000127</v>
      </c>
      <c r="I101" s="167"/>
      <c r="J101" s="171">
        <f>J100-K100</f>
        <v>40</v>
      </c>
      <c r="K101" s="171"/>
      <c r="L101" s="157">
        <f>L100-M100</f>
        <v>28.25</v>
      </c>
      <c r="M101" s="157"/>
      <c r="N101" s="157">
        <f>N100-O100</f>
        <v>562.5</v>
      </c>
      <c r="O101" s="157"/>
      <c r="P101" s="157">
        <f>P100-Q100</f>
        <v>140.45000000000005</v>
      </c>
      <c r="Q101" s="157"/>
      <c r="R101" s="157">
        <f>R100-S100</f>
        <v>487</v>
      </c>
      <c r="S101" s="157"/>
    </row>
    <row r="103" spans="1:64" x14ac:dyDescent="0.35">
      <c r="A103" t="s">
        <v>331</v>
      </c>
      <c r="F103" s="154">
        <f>-F3+F99</f>
        <v>-3677.6899999999987</v>
      </c>
    </row>
    <row r="104" spans="1:64" x14ac:dyDescent="0.35">
      <c r="B104" t="s">
        <v>332</v>
      </c>
      <c r="F104" s="154">
        <f>I3</f>
        <v>75</v>
      </c>
    </row>
    <row r="105" spans="1:64" x14ac:dyDescent="0.35">
      <c r="B105" t="s">
        <v>333</v>
      </c>
      <c r="F105" s="154">
        <f>S100</f>
        <v>5409</v>
      </c>
    </row>
    <row r="106" spans="1:64" x14ac:dyDescent="0.35">
      <c r="F106" s="154"/>
    </row>
    <row r="107" spans="1:64" x14ac:dyDescent="0.35">
      <c r="B107" t="s">
        <v>334</v>
      </c>
      <c r="F107" s="158">
        <f>F103+F105-F104</f>
        <v>1656.3100000000013</v>
      </c>
    </row>
    <row r="108" spans="1:64" x14ac:dyDescent="0.35">
      <c r="A108" t="s">
        <v>335</v>
      </c>
      <c r="H108" s="154" t="s">
        <v>2</v>
      </c>
      <c r="I108" s="154" t="s">
        <v>336</v>
      </c>
      <c r="J108" s="154" t="s">
        <v>337</v>
      </c>
    </row>
    <row r="109" spans="1:64" x14ac:dyDescent="0.35">
      <c r="B109" t="s">
        <v>338</v>
      </c>
      <c r="H109" s="154">
        <f>Z100+AB100+AD100+AF100+AH100+AJ100+AL100+AP100+AR100+AT100+AV100+BB100+BD100</f>
        <v>5989.1100000000006</v>
      </c>
      <c r="I109" s="154">
        <f>AA100+AC100+AE100+AG100+AI100+AK100+AM100+AQ100+AS100+AU100+AW100+BC100+BE100</f>
        <v>-5823.5</v>
      </c>
      <c r="J109" s="154">
        <f>H109+I109</f>
        <v>165.61000000000058</v>
      </c>
      <c r="M109"/>
    </row>
    <row r="110" spans="1:64" x14ac:dyDescent="0.35">
      <c r="B110" t="s">
        <v>339</v>
      </c>
      <c r="H110" s="154">
        <f>AN100+AX100+AZ100</f>
        <v>3378</v>
      </c>
      <c r="I110" s="154">
        <f>AO100+AY100+BA100</f>
        <v>-3349.75</v>
      </c>
      <c r="J110" s="154">
        <f>H110+I110</f>
        <v>28.25</v>
      </c>
      <c r="M110"/>
    </row>
    <row r="111" spans="1:64" x14ac:dyDescent="0.35">
      <c r="B111" t="s">
        <v>340</v>
      </c>
      <c r="H111" s="154">
        <f>X100</f>
        <v>1080</v>
      </c>
      <c r="I111" s="154">
        <f>Y100</f>
        <v>-819.55</v>
      </c>
      <c r="J111" s="154">
        <f>H111+I111</f>
        <v>260.45000000000005</v>
      </c>
      <c r="M111" s="159"/>
    </row>
    <row r="112" spans="1:64" x14ac:dyDescent="0.35">
      <c r="B112" s="40" t="s">
        <v>341</v>
      </c>
      <c r="C112" s="40"/>
      <c r="D112" s="40"/>
      <c r="F112" t="s">
        <v>98</v>
      </c>
      <c r="H112" s="154">
        <f>SUM(H109:H111)</f>
        <v>10447.11</v>
      </c>
      <c r="I112" s="154">
        <f>SUM(I109:I111)</f>
        <v>-9992.7999999999993</v>
      </c>
      <c r="J112" s="154">
        <f>SUM(J109:J111)</f>
        <v>454.31000000000063</v>
      </c>
      <c r="M112" s="40"/>
    </row>
  </sheetData>
  <printOptions gridLines="1"/>
  <pageMargins left="0.11811023622047245" right="0.11811023622047245" top="0.19685039370078741" bottom="0.15748031496062992" header="0.31496062992125984" footer="0.31496062992125984"/>
  <pageSetup paperSize="9" scale="87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915B-66B1-408B-93E4-31CCF41A8C9A}">
  <dimension ref="A3:Q42"/>
  <sheetViews>
    <sheetView topLeftCell="A31" workbookViewId="0">
      <selection activeCell="B39" sqref="B39"/>
    </sheetView>
  </sheetViews>
  <sheetFormatPr defaultRowHeight="14.5" x14ac:dyDescent="0.35"/>
  <cols>
    <col min="1" max="1" width="21.36328125" customWidth="1"/>
    <col min="2" max="2" width="30.7265625" customWidth="1"/>
    <col min="3" max="3" width="14.90625" customWidth="1"/>
    <col min="4" max="4" width="11.08984375" customWidth="1"/>
    <col min="5" max="5" width="15.1796875" customWidth="1"/>
    <col min="6" max="6" width="12.26953125" customWidth="1"/>
    <col min="7" max="7" width="11.6328125" customWidth="1"/>
    <col min="8" max="8" width="12.6328125" customWidth="1"/>
    <col min="10" max="10" width="17.36328125" customWidth="1"/>
    <col min="11" max="11" width="10.1796875" customWidth="1"/>
    <col min="12" max="12" width="13" customWidth="1"/>
    <col min="13" max="13" width="14" customWidth="1"/>
    <col min="14" max="14" width="13.36328125" customWidth="1"/>
  </cols>
  <sheetData>
    <row r="3" spans="1:17" x14ac:dyDescent="0.35">
      <c r="I3" s="115" t="s">
        <v>160</v>
      </c>
      <c r="J3" s="111"/>
      <c r="K3" s="111"/>
      <c r="L3" s="112"/>
      <c r="M3" s="112"/>
      <c r="N3" s="112"/>
    </row>
    <row r="4" spans="1:17" s="2" customFormat="1" ht="45" customHeight="1" x14ac:dyDescent="0.35">
      <c r="A4" s="1"/>
      <c r="B4" s="138" t="s">
        <v>130</v>
      </c>
      <c r="C4" s="139"/>
      <c r="D4" s="139"/>
      <c r="E4" s="139"/>
      <c r="F4" s="140"/>
      <c r="H4" s="29"/>
      <c r="I4" s="111"/>
      <c r="J4" s="132" t="s">
        <v>136</v>
      </c>
      <c r="K4" s="116"/>
      <c r="L4" s="117" t="s">
        <v>135</v>
      </c>
      <c r="M4" s="117" t="s">
        <v>135</v>
      </c>
      <c r="N4" s="118" t="s">
        <v>135</v>
      </c>
    </row>
    <row r="5" spans="1:17" s="2" customFormat="1" ht="21" customHeight="1" x14ac:dyDescent="0.35">
      <c r="A5" s="1"/>
      <c r="B5" s="101"/>
      <c r="C5" s="100" t="s">
        <v>127</v>
      </c>
      <c r="D5" s="100"/>
      <c r="E5" s="100" t="s">
        <v>128</v>
      </c>
      <c r="F5" s="102"/>
      <c r="H5" s="29"/>
      <c r="I5" s="111"/>
      <c r="J5" s="119" t="s">
        <v>137</v>
      </c>
      <c r="K5" s="111"/>
      <c r="L5" s="120"/>
      <c r="M5" s="120">
        <v>89640.45</v>
      </c>
      <c r="N5" s="121"/>
    </row>
    <row r="6" spans="1:17" s="2" customFormat="1" x14ac:dyDescent="0.35">
      <c r="A6" s="1"/>
      <c r="B6" s="26"/>
      <c r="C6" s="29"/>
      <c r="D6" s="29"/>
      <c r="E6" s="29"/>
      <c r="F6" s="30"/>
      <c r="H6" s="29"/>
      <c r="I6" s="111"/>
      <c r="J6" s="119" t="s">
        <v>138</v>
      </c>
      <c r="K6" s="111"/>
      <c r="L6" s="120"/>
      <c r="M6" s="120">
        <v>-68347.360000000001</v>
      </c>
      <c r="N6" s="121"/>
    </row>
    <row r="7" spans="1:17" s="2" customFormat="1" x14ac:dyDescent="0.35">
      <c r="A7" s="1"/>
      <c r="B7" s="26" t="s">
        <v>13</v>
      </c>
      <c r="C7" s="29"/>
      <c r="D7" s="29"/>
      <c r="E7" s="29"/>
      <c r="F7" s="30"/>
      <c r="H7" s="29"/>
      <c r="I7" s="111"/>
      <c r="J7" s="119"/>
      <c r="K7" s="111"/>
      <c r="L7" s="120"/>
      <c r="M7" s="113"/>
      <c r="N7" s="133"/>
    </row>
    <row r="8" spans="1:17" s="2" customFormat="1" x14ac:dyDescent="0.35">
      <c r="A8" s="1"/>
      <c r="B8" s="26" t="s">
        <v>7</v>
      </c>
      <c r="C8" s="29">
        <f>F12</f>
        <v>34151.479999999996</v>
      </c>
      <c r="D8" s="29"/>
      <c r="E8" s="29">
        <v>24000</v>
      </c>
      <c r="F8" s="30"/>
      <c r="I8" s="111"/>
      <c r="J8" s="122" t="s">
        <v>139</v>
      </c>
      <c r="K8" s="111"/>
      <c r="L8" s="120"/>
      <c r="M8" s="120"/>
      <c r="N8" s="123">
        <v>21293.089999999997</v>
      </c>
      <c r="P8" s="3"/>
      <c r="Q8" s="3"/>
    </row>
    <row r="9" spans="1:17" s="2" customFormat="1" x14ac:dyDescent="0.35">
      <c r="A9" s="1"/>
      <c r="B9" s="26" t="s">
        <v>161</v>
      </c>
      <c r="C9" s="29">
        <v>50</v>
      </c>
      <c r="D9" s="29"/>
      <c r="E9" s="29">
        <v>0</v>
      </c>
      <c r="F9" s="30"/>
      <c r="I9" s="111"/>
      <c r="J9" s="119"/>
      <c r="K9" s="111"/>
      <c r="L9" s="120"/>
      <c r="M9" s="120"/>
      <c r="N9" s="124"/>
    </row>
    <row r="10" spans="1:17" s="2" customFormat="1" x14ac:dyDescent="0.35">
      <c r="A10" s="1"/>
      <c r="B10" s="26" t="s">
        <v>8</v>
      </c>
      <c r="C10" s="29">
        <v>4950</v>
      </c>
      <c r="D10" s="29"/>
      <c r="E10" s="29">
        <v>4151.4799999999996</v>
      </c>
      <c r="F10" s="30"/>
      <c r="I10" s="111"/>
      <c r="J10" s="122" t="s">
        <v>140</v>
      </c>
      <c r="K10" s="111"/>
      <c r="L10" s="120"/>
      <c r="M10" s="120"/>
      <c r="N10" s="124"/>
    </row>
    <row r="11" spans="1:17" s="2" customFormat="1" x14ac:dyDescent="0.35">
      <c r="A11" s="1"/>
      <c r="B11" s="26" t="s">
        <v>9</v>
      </c>
      <c r="C11" s="29">
        <v>8136.44</v>
      </c>
      <c r="D11" s="29"/>
      <c r="E11" s="29">
        <v>6000</v>
      </c>
      <c r="F11" s="30"/>
      <c r="I11" s="111"/>
      <c r="J11" s="119" t="s">
        <v>141</v>
      </c>
      <c r="K11" s="111"/>
      <c r="L11" s="120"/>
      <c r="M11" s="120">
        <v>14015.39</v>
      </c>
      <c r="N11" s="124"/>
      <c r="O11" s="3"/>
      <c r="Q11" s="3"/>
    </row>
    <row r="12" spans="1:17" s="2" customFormat="1" x14ac:dyDescent="0.35">
      <c r="A12" s="1"/>
      <c r="B12" s="26"/>
      <c r="C12" s="29"/>
      <c r="D12" s="31">
        <f>C8+C10-C11+C9</f>
        <v>31015.039999999997</v>
      </c>
      <c r="E12" s="29"/>
      <c r="F12" s="32">
        <f>E8+E10+E11</f>
        <v>34151.479999999996</v>
      </c>
      <c r="I12" s="111"/>
      <c r="J12" s="119" t="s">
        <v>142</v>
      </c>
      <c r="K12" s="111"/>
      <c r="L12" s="120"/>
      <c r="M12" s="120">
        <v>792</v>
      </c>
      <c r="N12" s="124"/>
    </row>
    <row r="13" spans="1:17" s="2" customFormat="1" x14ac:dyDescent="0.35">
      <c r="A13" s="1"/>
      <c r="B13" s="26"/>
      <c r="C13" s="29"/>
      <c r="D13" s="31"/>
      <c r="E13" s="29"/>
      <c r="F13" s="32"/>
      <c r="I13" s="111"/>
      <c r="J13" s="119"/>
      <c r="K13" s="111"/>
      <c r="L13" s="120"/>
      <c r="M13" s="120"/>
      <c r="N13" s="124"/>
    </row>
    <row r="14" spans="1:17" s="2" customFormat="1" x14ac:dyDescent="0.35">
      <c r="A14" s="1"/>
      <c r="B14" s="26" t="s">
        <v>10</v>
      </c>
      <c r="C14" s="29"/>
      <c r="D14" s="31"/>
      <c r="E14" s="29"/>
      <c r="F14" s="32"/>
      <c r="I14" s="111"/>
      <c r="J14" s="119" t="s">
        <v>143</v>
      </c>
      <c r="K14" s="111"/>
      <c r="L14" s="120"/>
      <c r="M14" s="120">
        <v>14364</v>
      </c>
      <c r="N14" s="124"/>
    </row>
    <row r="15" spans="1:17" s="2" customFormat="1" x14ac:dyDescent="0.35">
      <c r="A15" s="1"/>
      <c r="B15" s="26" t="s">
        <v>131</v>
      </c>
      <c r="C15" s="29">
        <f>D12</f>
        <v>31015.039999999997</v>
      </c>
      <c r="D15" s="31"/>
      <c r="E15" s="29">
        <f>F12</f>
        <v>34151.479999999996</v>
      </c>
      <c r="F15" s="32"/>
      <c r="I15" s="111"/>
      <c r="J15" s="119" t="s">
        <v>144</v>
      </c>
      <c r="K15" s="111"/>
      <c r="L15" s="120"/>
      <c r="M15" s="120">
        <v>10779.84</v>
      </c>
      <c r="N15" s="124"/>
    </row>
    <row r="16" spans="1:17" s="2" customFormat="1" x14ac:dyDescent="0.35">
      <c r="A16" s="1"/>
      <c r="B16" s="26" t="s">
        <v>15</v>
      </c>
      <c r="C16" s="29">
        <f>'Income &amp; Expenditure'!C7</f>
        <v>0</v>
      </c>
      <c r="D16" s="31"/>
      <c r="E16" s="29"/>
      <c r="F16" s="32"/>
      <c r="I16" s="111"/>
      <c r="J16" s="119" t="s">
        <v>145</v>
      </c>
      <c r="K16" s="111"/>
      <c r="L16" s="120"/>
      <c r="M16" s="113">
        <v>18986.680000000037</v>
      </c>
      <c r="N16" s="124"/>
      <c r="O16" s="3"/>
      <c r="Q16" s="3"/>
    </row>
    <row r="17" spans="1:14" s="2" customFormat="1" x14ac:dyDescent="0.35">
      <c r="A17" s="1"/>
      <c r="B17" s="28"/>
      <c r="C17" s="33"/>
      <c r="D17" s="74">
        <f>SUM(C15:C16)</f>
        <v>31015.039999999997</v>
      </c>
      <c r="E17" s="33"/>
      <c r="F17" s="75">
        <f>SUM(E15:E16)</f>
        <v>34151.479999999996</v>
      </c>
      <c r="I17" s="111"/>
      <c r="J17" s="125"/>
      <c r="K17" s="111"/>
      <c r="L17" s="120"/>
      <c r="M17" s="120">
        <v>58937.910000000033</v>
      </c>
      <c r="N17" s="124"/>
    </row>
    <row r="18" spans="1:14" x14ac:dyDescent="0.35">
      <c r="B18" s="2"/>
      <c r="C18" s="29"/>
      <c r="D18" s="29"/>
      <c r="E18" s="29"/>
      <c r="F18" s="29"/>
      <c r="I18" s="111"/>
      <c r="J18" s="125"/>
      <c r="K18" s="111"/>
      <c r="L18" s="120"/>
      <c r="M18" s="120"/>
      <c r="N18" s="124"/>
    </row>
    <row r="19" spans="1:14" x14ac:dyDescent="0.35">
      <c r="A19" s="93" t="s">
        <v>129</v>
      </c>
      <c r="I19" s="111"/>
      <c r="J19" s="119" t="s">
        <v>146</v>
      </c>
      <c r="K19" s="111"/>
      <c r="L19" s="120"/>
      <c r="M19" s="113">
        <v>2141741.0699999998</v>
      </c>
      <c r="N19" s="134"/>
    </row>
    <row r="20" spans="1:14" x14ac:dyDescent="0.35">
      <c r="A20" s="93" t="s">
        <v>115</v>
      </c>
      <c r="B20" s="93"/>
      <c r="C20" s="110">
        <f>D17</f>
        <v>31015.039999999997</v>
      </c>
      <c r="I20" s="111"/>
      <c r="J20" s="122" t="s">
        <v>147</v>
      </c>
      <c r="K20" s="111"/>
      <c r="L20" s="120"/>
      <c r="M20" s="120"/>
      <c r="N20" s="123">
        <v>2200678.98</v>
      </c>
    </row>
    <row r="21" spans="1:14" x14ac:dyDescent="0.35">
      <c r="A21" s="93" t="s">
        <v>108</v>
      </c>
      <c r="B21" s="95"/>
      <c r="C21" s="103">
        <f>H36</f>
        <v>0</v>
      </c>
      <c r="I21" s="111"/>
      <c r="J21" s="125"/>
      <c r="L21" s="37"/>
      <c r="M21" s="37"/>
      <c r="N21" s="124"/>
    </row>
    <row r="22" spans="1:14" x14ac:dyDescent="0.35">
      <c r="A22" s="93"/>
      <c r="B22" s="93"/>
      <c r="C22" s="97">
        <f>C20+C21</f>
        <v>31015.039999999997</v>
      </c>
      <c r="I22" s="111"/>
      <c r="J22" s="119"/>
      <c r="K22" s="111"/>
      <c r="L22" s="120"/>
      <c r="M22" s="120"/>
      <c r="N22" s="124"/>
    </row>
    <row r="23" spans="1:14" x14ac:dyDescent="0.35">
      <c r="A23" s="93" t="s">
        <v>116</v>
      </c>
      <c r="B23" s="93"/>
      <c r="C23" s="97"/>
      <c r="I23" s="111"/>
      <c r="J23" s="122" t="s">
        <v>148</v>
      </c>
      <c r="K23" s="111"/>
      <c r="L23" s="120"/>
      <c r="M23" s="120"/>
      <c r="N23" s="124"/>
    </row>
    <row r="24" spans="1:14" x14ac:dyDescent="0.35">
      <c r="A24" s="93" t="s">
        <v>117</v>
      </c>
      <c r="B24" s="96"/>
      <c r="C24" s="98"/>
      <c r="I24" s="111"/>
      <c r="J24" s="119" t="s">
        <v>149</v>
      </c>
      <c r="K24" s="111"/>
      <c r="L24" s="120"/>
      <c r="M24" s="120">
        <v>28899.53</v>
      </c>
      <c r="N24" s="124"/>
    </row>
    <row r="25" spans="1:14" x14ac:dyDescent="0.35">
      <c r="A25" s="93" t="s">
        <v>118</v>
      </c>
      <c r="B25" s="96"/>
      <c r="C25" s="97">
        <v>13353.87</v>
      </c>
      <c r="I25" s="111"/>
      <c r="J25" s="119" t="s">
        <v>150</v>
      </c>
      <c r="K25" s="111"/>
      <c r="L25" s="120"/>
      <c r="M25" s="120">
        <v>7345.7</v>
      </c>
      <c r="N25" s="124"/>
    </row>
    <row r="26" spans="1:14" x14ac:dyDescent="0.35">
      <c r="A26" s="93" t="s">
        <v>108</v>
      </c>
      <c r="B26" s="96"/>
      <c r="C26" s="103">
        <f>C22</f>
        <v>31015.039999999997</v>
      </c>
      <c r="I26" s="111"/>
      <c r="J26" s="119" t="s">
        <v>151</v>
      </c>
      <c r="K26" s="111"/>
      <c r="L26" s="120"/>
      <c r="M26" s="120">
        <v>3726.2000000000003</v>
      </c>
      <c r="N26" s="124"/>
    </row>
    <row r="27" spans="1:14" x14ac:dyDescent="0.35">
      <c r="A27" s="96"/>
      <c r="B27" s="96"/>
      <c r="C27" s="99">
        <f>SUM(C25:C26)</f>
        <v>44368.909999999996</v>
      </c>
      <c r="I27" s="111"/>
      <c r="J27" s="119" t="s">
        <v>152</v>
      </c>
      <c r="K27" s="111"/>
      <c r="L27" s="120"/>
      <c r="M27" s="120">
        <v>47091.35</v>
      </c>
      <c r="N27" s="124"/>
    </row>
    <row r="28" spans="1:14" x14ac:dyDescent="0.35">
      <c r="A28" s="93"/>
      <c r="B28" s="95"/>
      <c r="C28" s="95"/>
      <c r="I28" s="111"/>
      <c r="J28" s="119" t="s">
        <v>153</v>
      </c>
      <c r="K28" s="111" t="s">
        <v>154</v>
      </c>
      <c r="L28" s="120"/>
      <c r="M28" s="120">
        <v>386928.61</v>
      </c>
      <c r="N28" s="124"/>
    </row>
    <row r="29" spans="1:14" x14ac:dyDescent="0.35">
      <c r="A29" s="93" t="s">
        <v>123</v>
      </c>
      <c r="B29" s="93"/>
      <c r="C29" s="93"/>
      <c r="D29" s="105" t="s">
        <v>119</v>
      </c>
      <c r="E29" s="105" t="s">
        <v>120</v>
      </c>
      <c r="F29" s="105" t="s">
        <v>121</v>
      </c>
      <c r="G29" s="105" t="s">
        <v>122</v>
      </c>
      <c r="H29" s="105" t="s">
        <v>108</v>
      </c>
      <c r="I29" s="111"/>
      <c r="J29" s="119"/>
      <c r="K29" s="111" t="s">
        <v>155</v>
      </c>
      <c r="L29" s="120"/>
      <c r="M29" s="120">
        <v>-2532</v>
      </c>
      <c r="N29" s="124"/>
    </row>
    <row r="30" spans="1:14" x14ac:dyDescent="0.35">
      <c r="A30" s="93" t="s">
        <v>133</v>
      </c>
      <c r="B30" s="94" t="s">
        <v>124</v>
      </c>
      <c r="C30" s="94"/>
      <c r="D30" s="106">
        <v>5623.6</v>
      </c>
      <c r="E30" s="106">
        <v>537.84</v>
      </c>
      <c r="F30" s="106">
        <v>30310.01</v>
      </c>
      <c r="G30" s="106">
        <v>11033.9</v>
      </c>
      <c r="H30" s="107">
        <f t="shared" ref="H30:H36" si="0">SUM(D29:G29)</f>
        <v>0</v>
      </c>
      <c r="I30" s="111"/>
      <c r="J30" s="119"/>
      <c r="K30" s="111"/>
      <c r="L30" s="120"/>
      <c r="M30" s="120"/>
      <c r="N30" s="134"/>
    </row>
    <row r="31" spans="1:14" x14ac:dyDescent="0.35">
      <c r="A31" s="93" t="s">
        <v>132</v>
      </c>
      <c r="B31" s="93"/>
      <c r="C31" s="94" t="s">
        <v>134</v>
      </c>
      <c r="D31" s="107">
        <v>1429.68</v>
      </c>
      <c r="E31" s="106">
        <v>2263</v>
      </c>
      <c r="F31" s="106">
        <v>124.91</v>
      </c>
      <c r="G31" s="106">
        <v>2900.78</v>
      </c>
      <c r="H31" s="107">
        <f t="shared" si="0"/>
        <v>47505.35</v>
      </c>
      <c r="I31" s="111"/>
      <c r="J31" s="122" t="s">
        <v>156</v>
      </c>
      <c r="K31" s="111"/>
      <c r="L31" s="120"/>
      <c r="M31" s="114"/>
      <c r="N31" s="123">
        <v>471459.39</v>
      </c>
    </row>
    <row r="32" spans="1:14" x14ac:dyDescent="0.35">
      <c r="A32" s="93" t="s">
        <v>125</v>
      </c>
      <c r="B32" s="93"/>
      <c r="C32" s="94" t="s">
        <v>134</v>
      </c>
      <c r="D32" s="107">
        <v>-7202.62</v>
      </c>
      <c r="E32" s="106">
        <v>-2313</v>
      </c>
      <c r="F32" s="106"/>
      <c r="G32" s="107">
        <v>-339.19</v>
      </c>
      <c r="H32" s="107">
        <f t="shared" si="0"/>
        <v>6718.3700000000008</v>
      </c>
      <c r="I32" s="111"/>
      <c r="J32" s="119"/>
      <c r="K32" s="111"/>
      <c r="L32" s="120"/>
      <c r="M32" s="120"/>
      <c r="N32" s="124"/>
    </row>
    <row r="33" spans="1:14" x14ac:dyDescent="0.35">
      <c r="A33" s="93" t="s">
        <v>125</v>
      </c>
      <c r="B33" s="96"/>
      <c r="C33" s="95"/>
      <c r="D33" s="104">
        <v>13600</v>
      </c>
      <c r="E33" s="106">
        <v>-400</v>
      </c>
      <c r="F33" s="106"/>
      <c r="G33" s="104">
        <v>-13200</v>
      </c>
      <c r="H33" s="107">
        <f t="shared" si="0"/>
        <v>-9854.81</v>
      </c>
      <c r="I33" s="111"/>
      <c r="J33" s="119" t="s">
        <v>157</v>
      </c>
      <c r="K33" s="111"/>
      <c r="L33" s="120"/>
      <c r="M33" s="120"/>
      <c r="N33" s="123">
        <v>1729219.5899999999</v>
      </c>
    </row>
    <row r="34" spans="1:14" x14ac:dyDescent="0.35">
      <c r="A34" s="93" t="s">
        <v>125</v>
      </c>
      <c r="B34" s="96"/>
      <c r="C34" s="95"/>
      <c r="D34" s="104">
        <v>-13500</v>
      </c>
      <c r="E34" s="106"/>
      <c r="F34" s="106">
        <v>13500</v>
      </c>
      <c r="G34" s="104"/>
      <c r="H34" s="107">
        <f t="shared" si="0"/>
        <v>0</v>
      </c>
      <c r="I34" s="111"/>
      <c r="J34" s="119"/>
      <c r="K34" s="111"/>
      <c r="L34" s="120"/>
      <c r="M34" s="126"/>
      <c r="N34" s="124"/>
    </row>
    <row r="35" spans="1:14" ht="15" thickBot="1" x14ac:dyDescent="0.4">
      <c r="A35" s="93" t="s">
        <v>126</v>
      </c>
      <c r="B35" s="96"/>
      <c r="C35" s="95"/>
      <c r="D35" s="106">
        <v>250</v>
      </c>
      <c r="E35" s="106"/>
      <c r="F35" s="106"/>
      <c r="G35" s="106">
        <v>-250</v>
      </c>
      <c r="H35" s="107">
        <f t="shared" si="0"/>
        <v>0</v>
      </c>
      <c r="I35" s="111"/>
      <c r="J35" s="119" t="s">
        <v>158</v>
      </c>
      <c r="K35" s="111"/>
      <c r="L35" s="120"/>
      <c r="M35" s="120"/>
      <c r="N35" s="127">
        <v>1750512.68</v>
      </c>
    </row>
    <row r="36" spans="1:14" ht="15" thickTop="1" x14ac:dyDescent="0.35">
      <c r="A36" s="135" t="s">
        <v>162</v>
      </c>
      <c r="B36" s="96"/>
      <c r="C36" s="95"/>
      <c r="D36" s="108"/>
      <c r="E36" s="108"/>
      <c r="F36" s="108"/>
      <c r="G36" s="109">
        <v>226.88</v>
      </c>
      <c r="H36" s="109">
        <f t="shared" si="0"/>
        <v>0</v>
      </c>
      <c r="I36" s="40"/>
      <c r="J36" s="119"/>
      <c r="L36" s="120"/>
      <c r="M36" s="120"/>
      <c r="N36" s="124"/>
    </row>
    <row r="37" spans="1:14" x14ac:dyDescent="0.35">
      <c r="B37" s="95"/>
      <c r="C37" s="96"/>
      <c r="D37" s="106">
        <f>SUM(D30:D36)</f>
        <v>200.65999999999985</v>
      </c>
      <c r="E37" s="106">
        <f t="shared" ref="E37:H37" si="1">SUM(E30:E36)</f>
        <v>87.840000000000146</v>
      </c>
      <c r="F37" s="106">
        <f t="shared" si="1"/>
        <v>43934.92</v>
      </c>
      <c r="G37" s="106">
        <f t="shared" si="1"/>
        <v>372.36999999999978</v>
      </c>
      <c r="H37" s="106">
        <f t="shared" si="1"/>
        <v>44368.91</v>
      </c>
      <c r="I37" s="111"/>
      <c r="J37" s="128" t="s">
        <v>159</v>
      </c>
      <c r="K37" s="129"/>
      <c r="L37" s="113"/>
      <c r="M37" s="130"/>
      <c r="N37" s="131">
        <v>11889</v>
      </c>
    </row>
    <row r="38" spans="1:14" x14ac:dyDescent="0.35">
      <c r="I38" s="111"/>
    </row>
    <row r="39" spans="1:14" x14ac:dyDescent="0.35">
      <c r="I39" s="111"/>
    </row>
    <row r="40" spans="1:14" x14ac:dyDescent="0.35">
      <c r="I40" s="111"/>
    </row>
    <row r="41" spans="1:14" x14ac:dyDescent="0.35">
      <c r="I41" s="111"/>
    </row>
    <row r="42" spans="1:14" x14ac:dyDescent="0.35">
      <c r="I42" s="40"/>
    </row>
  </sheetData>
  <mergeCells count="1">
    <mergeCell ref="B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4"/>
  <sheetViews>
    <sheetView workbookViewId="0">
      <pane ySplit="2" topLeftCell="A3" activePane="bottomLeft" state="frozen"/>
      <selection pane="bottomLeft" activeCell="F1" sqref="F1"/>
    </sheetView>
  </sheetViews>
  <sheetFormatPr defaultColWidth="9.1796875" defaultRowHeight="14.5" x14ac:dyDescent="0.35"/>
  <cols>
    <col min="1" max="1" width="23.36328125" customWidth="1"/>
    <col min="2" max="2" width="14.26953125" customWidth="1"/>
    <col min="3" max="3" width="10.7265625" customWidth="1"/>
    <col min="4" max="4" width="11.1796875" bestFit="1" customWidth="1"/>
    <col min="5" max="5" width="10.7265625" customWidth="1"/>
    <col min="6" max="6" width="11.1796875" customWidth="1"/>
    <col min="7" max="8" width="10.54296875" bestFit="1" customWidth="1"/>
    <col min="9" max="9" width="10.54296875" customWidth="1"/>
    <col min="10" max="10" width="10.7265625" customWidth="1"/>
    <col min="11" max="11" width="10.54296875" customWidth="1"/>
    <col min="12" max="12" width="10.7265625" customWidth="1"/>
    <col min="13" max="14" width="10.54296875" bestFit="1" customWidth="1"/>
    <col min="15" max="15" width="11.1796875" customWidth="1"/>
    <col min="16" max="17" width="10.54296875" bestFit="1" customWidth="1"/>
  </cols>
  <sheetData>
    <row r="1" spans="1:18" ht="76" customHeight="1" x14ac:dyDescent="0.35">
      <c r="A1" s="141" t="s">
        <v>42</v>
      </c>
      <c r="B1" s="141"/>
      <c r="C1" s="141"/>
      <c r="D1" s="141"/>
    </row>
    <row r="2" spans="1:18" s="7" customFormat="1" ht="43.5" x14ac:dyDescent="0.35">
      <c r="B2" s="36" t="s">
        <v>41</v>
      </c>
      <c r="C2" s="5">
        <v>44562</v>
      </c>
      <c r="D2" s="5">
        <v>44593</v>
      </c>
      <c r="E2" s="5">
        <v>44650</v>
      </c>
      <c r="F2" s="5">
        <v>44681</v>
      </c>
      <c r="G2" s="5">
        <v>44712</v>
      </c>
      <c r="H2" s="5">
        <v>44742</v>
      </c>
      <c r="I2" s="5">
        <v>44772</v>
      </c>
      <c r="J2" s="5">
        <v>44804</v>
      </c>
      <c r="K2" s="5">
        <v>44834</v>
      </c>
      <c r="L2" s="5">
        <v>44865</v>
      </c>
      <c r="M2" s="5">
        <v>44895</v>
      </c>
      <c r="N2" s="5">
        <v>44896</v>
      </c>
      <c r="O2" s="4" t="s">
        <v>14</v>
      </c>
    </row>
    <row r="4" spans="1:18" x14ac:dyDescent="0.35">
      <c r="A4" t="s">
        <v>12</v>
      </c>
      <c r="B4" s="37"/>
      <c r="C4" s="8">
        <v>4329.3100000000004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8" x14ac:dyDescent="0.35">
      <c r="B5" s="37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x14ac:dyDescent="0.35">
      <c r="A6" s="10" t="s">
        <v>2</v>
      </c>
      <c r="B6" s="3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8" x14ac:dyDescent="0.35">
      <c r="A7" t="s">
        <v>0</v>
      </c>
      <c r="B7" s="37">
        <f>'Income &amp; Expenditure'!C6</f>
        <v>3000</v>
      </c>
      <c r="C7" s="9">
        <v>530</v>
      </c>
      <c r="D7" s="9">
        <v>1165</v>
      </c>
      <c r="E7" s="9">
        <v>505</v>
      </c>
      <c r="F7" s="9">
        <v>215</v>
      </c>
      <c r="G7" s="9">
        <v>140</v>
      </c>
      <c r="H7" s="9">
        <v>130</v>
      </c>
      <c r="I7" s="6">
        <v>70</v>
      </c>
      <c r="J7" s="6">
        <v>60</v>
      </c>
      <c r="K7" s="9">
        <v>40</v>
      </c>
      <c r="L7" s="6">
        <v>85</v>
      </c>
      <c r="M7" s="9">
        <v>50</v>
      </c>
      <c r="N7" s="9">
        <v>10</v>
      </c>
      <c r="O7" s="11"/>
      <c r="P7" s="9">
        <f>SUM(C7:O7)</f>
        <v>3000</v>
      </c>
      <c r="Q7" s="9">
        <f>P7-O7</f>
        <v>3000</v>
      </c>
    </row>
    <row r="8" spans="1:18" x14ac:dyDescent="0.35">
      <c r="A8" t="s">
        <v>19</v>
      </c>
      <c r="B8" s="37">
        <f>'Income &amp; Expenditure'!C9</f>
        <v>70.13</v>
      </c>
      <c r="C8" s="9"/>
      <c r="D8" s="9">
        <v>70.13</v>
      </c>
      <c r="E8" s="9"/>
      <c r="F8" s="9"/>
      <c r="G8" s="9"/>
      <c r="H8" s="9"/>
      <c r="I8" s="6"/>
      <c r="J8" s="6"/>
      <c r="K8" s="9"/>
      <c r="L8" s="6"/>
      <c r="M8" s="9"/>
      <c r="N8" s="9"/>
      <c r="O8" s="11"/>
      <c r="P8" s="9">
        <f>SUM(C8:O8)</f>
        <v>70.13</v>
      </c>
    </row>
    <row r="9" spans="1:18" x14ac:dyDescent="0.35">
      <c r="A9" t="s">
        <v>1</v>
      </c>
      <c r="B9" s="37">
        <f>'Income &amp; Expenditure'!C9</f>
        <v>70.13</v>
      </c>
      <c r="C9" s="9"/>
      <c r="D9" s="9"/>
      <c r="E9" s="9"/>
      <c r="F9" s="9"/>
      <c r="G9" s="9"/>
      <c r="H9" s="9"/>
      <c r="I9" s="6"/>
      <c r="J9" s="6"/>
      <c r="K9" s="9">
        <v>2</v>
      </c>
      <c r="L9" s="6"/>
      <c r="M9" s="9">
        <v>35</v>
      </c>
      <c r="N9" s="9"/>
      <c r="O9" s="11"/>
      <c r="P9" s="9">
        <f>SUM(C9:O9)</f>
        <v>37</v>
      </c>
      <c r="Q9" s="9"/>
    </row>
    <row r="10" spans="1:18" x14ac:dyDescent="0.35">
      <c r="A10" t="s">
        <v>27</v>
      </c>
      <c r="B10" s="37">
        <f>'Income &amp; Expenditure'!C12</f>
        <v>102</v>
      </c>
      <c r="C10" s="9"/>
      <c r="D10" s="9">
        <v>17.5</v>
      </c>
      <c r="E10" s="9"/>
      <c r="F10" s="9">
        <v>24.5</v>
      </c>
      <c r="G10" s="9">
        <v>11.95</v>
      </c>
      <c r="H10" s="9">
        <v>9.5</v>
      </c>
      <c r="I10" s="6">
        <v>7.5</v>
      </c>
      <c r="J10" s="6">
        <v>8.5500000000000007</v>
      </c>
      <c r="K10" s="9"/>
      <c r="L10" s="6">
        <v>12</v>
      </c>
      <c r="M10" s="9">
        <v>10.5</v>
      </c>
      <c r="N10" s="9"/>
      <c r="O10" s="11"/>
      <c r="P10" s="9">
        <f>SUM(C10:O10)</f>
        <v>102</v>
      </c>
    </row>
    <row r="11" spans="1:18" x14ac:dyDescent="0.35">
      <c r="A11" t="s">
        <v>17</v>
      </c>
      <c r="B11" s="37">
        <f>'Income &amp; Expenditure'!C12</f>
        <v>102</v>
      </c>
      <c r="C11" s="9">
        <v>5</v>
      </c>
      <c r="D11" s="9"/>
      <c r="E11" s="9"/>
      <c r="F11" s="9">
        <v>10</v>
      </c>
      <c r="G11" s="9">
        <v>7.5</v>
      </c>
      <c r="H11" s="9"/>
      <c r="I11" s="6">
        <v>5</v>
      </c>
      <c r="J11" s="6">
        <v>10</v>
      </c>
      <c r="K11" s="9"/>
      <c r="L11" s="6">
        <v>7.5</v>
      </c>
      <c r="M11" s="9">
        <v>10</v>
      </c>
      <c r="N11" s="9"/>
      <c r="O11" s="11"/>
      <c r="P11" s="9">
        <f>SUM(C11:O11)</f>
        <v>55</v>
      </c>
      <c r="R11" s="9"/>
    </row>
    <row r="12" spans="1:18" x14ac:dyDescent="0.35">
      <c r="A12" t="s">
        <v>18</v>
      </c>
      <c r="B12" s="37">
        <f>'Income &amp; Expenditure'!C14</f>
        <v>9</v>
      </c>
      <c r="C12" s="9">
        <v>6</v>
      </c>
      <c r="D12" s="9"/>
      <c r="E12" s="9"/>
      <c r="F12" s="9">
        <v>3</v>
      </c>
      <c r="G12" s="9"/>
      <c r="H12" s="9"/>
      <c r="K12" s="9"/>
      <c r="L12" s="6"/>
      <c r="M12" s="9"/>
      <c r="N12" s="9"/>
      <c r="O12" s="11"/>
      <c r="P12" s="9">
        <f t="shared" ref="P12" si="0">SUM(C12:O12)</f>
        <v>9</v>
      </c>
    </row>
    <row r="13" spans="1:18" x14ac:dyDescent="0.35">
      <c r="A13" t="str">
        <f>'Income &amp; Expenditure'!B15</f>
        <v>Third Age Trust Grant</v>
      </c>
      <c r="B13" s="37">
        <f>'Income &amp; Expenditure'!C14</f>
        <v>9</v>
      </c>
      <c r="C13" s="9"/>
      <c r="D13" s="9"/>
      <c r="E13" s="9"/>
      <c r="F13" s="9"/>
      <c r="G13" s="9"/>
      <c r="H13" s="9"/>
      <c r="K13" s="9"/>
      <c r="L13" s="6"/>
      <c r="M13" s="9"/>
      <c r="N13" s="9"/>
      <c r="O13" s="11"/>
      <c r="P13" s="9"/>
    </row>
    <row r="14" spans="1:18" x14ac:dyDescent="0.35">
      <c r="B14" s="37"/>
      <c r="C14" s="9"/>
      <c r="D14" s="9"/>
      <c r="E14" s="9"/>
      <c r="F14" s="9"/>
      <c r="G14" s="9"/>
      <c r="H14" s="9"/>
      <c r="K14" s="9"/>
      <c r="L14" s="6"/>
      <c r="M14" s="9"/>
      <c r="N14" s="9"/>
      <c r="O14" s="11"/>
      <c r="P14" s="9"/>
    </row>
    <row r="15" spans="1:18" x14ac:dyDescent="0.35">
      <c r="B15" s="37"/>
      <c r="C15" s="9"/>
      <c r="D15" s="9"/>
      <c r="E15" s="9"/>
      <c r="F15" s="9"/>
      <c r="G15" s="9"/>
      <c r="H15" s="9"/>
      <c r="K15" s="9"/>
      <c r="L15" s="6"/>
      <c r="M15" s="9"/>
      <c r="N15" s="9"/>
      <c r="O15" s="11"/>
      <c r="P15" s="9"/>
    </row>
    <row r="16" spans="1:18" s="9" customFormat="1" x14ac:dyDescent="0.35">
      <c r="B16" s="39">
        <f>SUM(B7:B15)</f>
        <v>3362.26</v>
      </c>
      <c r="C16" s="12">
        <f t="shared" ref="C16:O16" si="1">SUM(C7:C12)</f>
        <v>541</v>
      </c>
      <c r="D16" s="12">
        <f t="shared" si="1"/>
        <v>1252.6300000000001</v>
      </c>
      <c r="E16" s="12">
        <f t="shared" si="1"/>
        <v>505</v>
      </c>
      <c r="F16" s="12">
        <f t="shared" si="1"/>
        <v>252.5</v>
      </c>
      <c r="G16" s="12">
        <f t="shared" si="1"/>
        <v>159.44999999999999</v>
      </c>
      <c r="H16" s="12">
        <f t="shared" si="1"/>
        <v>139.5</v>
      </c>
      <c r="I16" s="12">
        <f t="shared" si="1"/>
        <v>82.5</v>
      </c>
      <c r="J16" s="12">
        <f t="shared" si="1"/>
        <v>78.55</v>
      </c>
      <c r="K16" s="12">
        <f t="shared" si="1"/>
        <v>42</v>
      </c>
      <c r="L16" s="12">
        <f t="shared" si="1"/>
        <v>104.5</v>
      </c>
      <c r="M16" s="12">
        <f t="shared" si="1"/>
        <v>105.5</v>
      </c>
      <c r="N16" s="12">
        <f t="shared" si="1"/>
        <v>10</v>
      </c>
      <c r="O16" s="12">
        <f t="shared" si="1"/>
        <v>0</v>
      </c>
      <c r="P16" s="12">
        <f>SUM(C16:O16)</f>
        <v>3273.13</v>
      </c>
      <c r="Q16" s="9">
        <f>SUM(P7:P12)</f>
        <v>3273.13</v>
      </c>
      <c r="R16" s="9">
        <f>P16-Q16</f>
        <v>0</v>
      </c>
    </row>
    <row r="17" spans="1:16" s="9" customFormat="1" x14ac:dyDescent="0.35">
      <c r="B17" s="37"/>
      <c r="D17" s="13"/>
      <c r="E17" s="13"/>
      <c r="F17" s="13"/>
    </row>
    <row r="18" spans="1:16" x14ac:dyDescent="0.35">
      <c r="A18" s="10" t="s">
        <v>3</v>
      </c>
      <c r="B18" s="38"/>
      <c r="C18" s="9"/>
      <c r="D18" s="13"/>
      <c r="E18" s="13"/>
      <c r="F18" s="13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35">
      <c r="A19" t="str">
        <f>'Income &amp; Expenditure'!B21</f>
        <v>Hall hire</v>
      </c>
      <c r="B19" s="37">
        <f>'Income &amp; Expenditure'!C21</f>
        <v>1048</v>
      </c>
      <c r="C19" s="9">
        <v>188</v>
      </c>
      <c r="D19" s="9"/>
      <c r="E19" s="9"/>
      <c r="F19" s="9"/>
      <c r="G19" s="9">
        <v>425</v>
      </c>
      <c r="H19" s="9"/>
      <c r="I19" s="9"/>
      <c r="J19" s="9"/>
      <c r="K19" s="9"/>
      <c r="L19" s="9">
        <v>435</v>
      </c>
      <c r="M19" s="9"/>
      <c r="N19" s="9"/>
      <c r="O19" s="11"/>
      <c r="P19" s="9">
        <f>SUM(C19:O19)</f>
        <v>1048</v>
      </c>
    </row>
    <row r="20" spans="1:16" x14ac:dyDescent="0.35">
      <c r="A20" t="str">
        <f>'Income &amp; Expenditure'!B22</f>
        <v>Speaker Fees</v>
      </c>
      <c r="B20" s="37">
        <f>'Income &amp; Expenditure'!C22</f>
        <v>545</v>
      </c>
      <c r="C20" s="9">
        <v>50</v>
      </c>
      <c r="D20" s="9"/>
      <c r="E20" s="9">
        <v>75</v>
      </c>
      <c r="F20" s="9">
        <v>75</v>
      </c>
      <c r="G20" s="9">
        <v>120</v>
      </c>
      <c r="H20" s="9"/>
      <c r="I20" s="9"/>
      <c r="J20" s="9"/>
      <c r="K20" s="9">
        <v>50</v>
      </c>
      <c r="L20" s="9">
        <v>95</v>
      </c>
      <c r="M20" s="9">
        <v>80</v>
      </c>
      <c r="N20" s="9"/>
      <c r="O20" s="11"/>
      <c r="P20" s="9">
        <f>SUM(C20:O20)</f>
        <v>545</v>
      </c>
    </row>
    <row r="21" spans="1:16" x14ac:dyDescent="0.35">
      <c r="A21" t="str">
        <f>'Income &amp; Expenditure'!B23</f>
        <v>Printing &amp; Mailing</v>
      </c>
      <c r="B21" s="37">
        <f>'Income &amp; Expenditure'!C23</f>
        <v>618.06000000000006</v>
      </c>
      <c r="C21" s="9"/>
      <c r="D21" s="9">
        <v>173.63</v>
      </c>
      <c r="E21" s="9"/>
      <c r="F21" s="9"/>
      <c r="G21" s="9">
        <v>58.26</v>
      </c>
      <c r="H21" s="9">
        <v>51.84</v>
      </c>
      <c r="I21" s="9">
        <v>86.11</v>
      </c>
      <c r="J21" s="9"/>
      <c r="K21" s="9">
        <v>69.66</v>
      </c>
      <c r="L21" s="9">
        <v>92.45</v>
      </c>
      <c r="M21" s="9">
        <v>86.11</v>
      </c>
      <c r="N21" s="9"/>
      <c r="O21" s="11"/>
      <c r="P21" s="9">
        <f t="shared" ref="P21:P29" si="2">SUM(C21:O21)</f>
        <v>618.06000000000006</v>
      </c>
    </row>
    <row r="22" spans="1:16" x14ac:dyDescent="0.35">
      <c r="A22" t="str">
        <f>'Income &amp; Expenditure'!B24</f>
        <v>Third Age Trust, Membership Fees</v>
      </c>
      <c r="B22" s="37">
        <f>'Income &amp; Expenditure'!C24</f>
        <v>616</v>
      </c>
      <c r="C22" s="9"/>
      <c r="D22" s="9"/>
      <c r="E22" s="9"/>
      <c r="F22" s="9">
        <v>616</v>
      </c>
      <c r="G22" s="9"/>
      <c r="H22" s="9"/>
      <c r="I22" s="9"/>
      <c r="J22" s="9"/>
      <c r="K22" s="9"/>
      <c r="L22" s="9"/>
      <c r="M22" s="9"/>
      <c r="N22" s="9"/>
      <c r="O22" s="11"/>
      <c r="P22" s="9">
        <f t="shared" si="2"/>
        <v>616</v>
      </c>
    </row>
    <row r="23" spans="1:16" x14ac:dyDescent="0.35">
      <c r="A23" t="str">
        <f>'Income &amp; Expenditure'!B25</f>
        <v>TAM u3a Magazine</v>
      </c>
      <c r="B23" s="37">
        <f>'Income &amp; Expenditure'!C25</f>
        <v>351.06</v>
      </c>
      <c r="C23" s="9"/>
      <c r="D23" s="9"/>
      <c r="E23" s="9"/>
      <c r="F23" s="9"/>
      <c r="G23" s="9"/>
      <c r="H23" s="9"/>
      <c r="I23" s="9"/>
      <c r="J23" s="9">
        <v>351.06</v>
      </c>
      <c r="K23" s="9"/>
      <c r="L23" s="9"/>
      <c r="M23" s="9"/>
      <c r="N23" s="9"/>
      <c r="O23" s="11"/>
      <c r="P23" s="9">
        <f t="shared" si="2"/>
        <v>351.06</v>
      </c>
    </row>
    <row r="24" spans="1:16" x14ac:dyDescent="0.35">
      <c r="A24" t="str">
        <f>'Income &amp; Expenditure'!B26</f>
        <v>Third Age Trust Beacon</v>
      </c>
      <c r="B24" s="37">
        <f>'Income &amp; Expenditure'!C26</f>
        <v>154</v>
      </c>
      <c r="C24" s="9"/>
      <c r="D24" s="9"/>
      <c r="E24" s="9"/>
      <c r="F24" s="9">
        <v>154</v>
      </c>
      <c r="G24" s="9"/>
      <c r="H24" s="9"/>
      <c r="I24" s="9"/>
      <c r="J24" s="9"/>
      <c r="K24" s="9"/>
      <c r="L24" s="9"/>
      <c r="M24" s="9"/>
      <c r="N24" s="9"/>
      <c r="O24" s="11"/>
      <c r="P24" s="9">
        <f t="shared" si="2"/>
        <v>154</v>
      </c>
    </row>
    <row r="25" spans="1:16" x14ac:dyDescent="0.35">
      <c r="A25" t="str">
        <f>'Income &amp; Expenditure'!B27</f>
        <v>Committee costs</v>
      </c>
      <c r="B25" s="37">
        <f>'Income &amp; Expenditure'!C27</f>
        <v>2</v>
      </c>
      <c r="D25" s="9">
        <v>30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11"/>
      <c r="P25" s="9">
        <f t="shared" si="2"/>
        <v>30</v>
      </c>
    </row>
    <row r="26" spans="1:16" x14ac:dyDescent="0.35">
      <c r="A26" t="str">
        <f>'Income &amp; Expenditure'!B28</f>
        <v>Diaries/ Books</v>
      </c>
      <c r="B26" s="37">
        <f>'Income &amp; Expenditure'!C28</f>
        <v>0</v>
      </c>
      <c r="D26" s="9">
        <v>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11"/>
      <c r="P26" s="9">
        <f t="shared" si="2"/>
        <v>2</v>
      </c>
    </row>
    <row r="27" spans="1:16" x14ac:dyDescent="0.35">
      <c r="A27" t="str">
        <f>'Income &amp; Expenditure'!B29</f>
        <v>IT - Domain Name etc</v>
      </c>
      <c r="B27" s="37">
        <f>'Income &amp; Expenditure'!C29</f>
        <v>30</v>
      </c>
      <c r="C27" s="9"/>
      <c r="D27" s="9"/>
      <c r="E27" s="9"/>
      <c r="F27" s="9">
        <v>7</v>
      </c>
      <c r="G27" s="9"/>
      <c r="H27" s="9"/>
      <c r="I27" s="9"/>
      <c r="J27" s="9"/>
      <c r="K27" s="9"/>
      <c r="L27" s="9"/>
      <c r="M27" s="9"/>
      <c r="N27" s="9"/>
      <c r="O27" s="11"/>
      <c r="P27" s="9">
        <f>SUM(C27:O27)</f>
        <v>7</v>
      </c>
    </row>
    <row r="28" spans="1:16" x14ac:dyDescent="0.35">
      <c r="A28" t="str">
        <f>'Income &amp; Expenditure'!B30</f>
        <v>Catering</v>
      </c>
      <c r="B28" s="37">
        <f>'Income &amp; Expenditure'!C30</f>
        <v>7</v>
      </c>
      <c r="C28" s="9"/>
      <c r="D28" s="9"/>
      <c r="E28" s="9"/>
      <c r="F28" s="9"/>
      <c r="G28" s="9"/>
      <c r="H28" s="9"/>
      <c r="I28" s="9"/>
      <c r="J28" s="9"/>
      <c r="K28" s="9">
        <v>46.8</v>
      </c>
      <c r="L28" s="9"/>
      <c r="M28" s="9"/>
      <c r="N28" s="9"/>
      <c r="O28" s="11"/>
      <c r="P28" s="9">
        <f t="shared" si="2"/>
        <v>46.8</v>
      </c>
    </row>
    <row r="29" spans="1:16" x14ac:dyDescent="0.35">
      <c r="A29" t="str">
        <f>'Income &amp; Expenditure'!B31</f>
        <v>Recruiting/ Publicity</v>
      </c>
      <c r="B29" s="37">
        <f>'Income &amp; Expenditure'!C31</f>
        <v>46.8</v>
      </c>
      <c r="C29" s="9"/>
      <c r="D29" s="9"/>
      <c r="E29" s="9"/>
      <c r="F29" s="9"/>
      <c r="G29" s="9"/>
      <c r="H29" s="9"/>
      <c r="I29" s="9"/>
      <c r="J29" s="9"/>
      <c r="K29" s="9">
        <v>0.72</v>
      </c>
      <c r="L29" s="9"/>
      <c r="M29" s="9">
        <v>0.21</v>
      </c>
      <c r="N29" s="9"/>
      <c r="O29" s="11"/>
      <c r="P29" s="9">
        <f t="shared" si="2"/>
        <v>0.92999999999999994</v>
      </c>
    </row>
    <row r="30" spans="1:16" x14ac:dyDescent="0.35">
      <c r="A30" t="str">
        <f>'Income &amp; Expenditure'!B32</f>
        <v>Sum Up Charges</v>
      </c>
      <c r="B30" s="37">
        <f>'Income &amp; Expenditure'!C32</f>
        <v>0.92999999999999994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/>
      <c r="P30" s="9"/>
    </row>
    <row r="31" spans="1:16" x14ac:dyDescent="0.35">
      <c r="B31" s="37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/>
      <c r="P31" s="9"/>
    </row>
    <row r="32" spans="1:16" x14ac:dyDescent="0.35">
      <c r="B32" s="39">
        <f>SUM(B19:B31)</f>
        <v>3418.85</v>
      </c>
      <c r="C32" s="12">
        <f t="shared" ref="C32:O32" si="3">SUM(C19:C29)</f>
        <v>238</v>
      </c>
      <c r="D32" s="12">
        <f>SUM(D19:D29)</f>
        <v>205.63</v>
      </c>
      <c r="E32" s="12">
        <f t="shared" si="3"/>
        <v>75</v>
      </c>
      <c r="F32" s="12">
        <f t="shared" si="3"/>
        <v>852</v>
      </c>
      <c r="G32" s="12">
        <f t="shared" si="3"/>
        <v>603.26</v>
      </c>
      <c r="H32" s="12">
        <f t="shared" si="3"/>
        <v>51.84</v>
      </c>
      <c r="I32" s="12">
        <f t="shared" si="3"/>
        <v>86.11</v>
      </c>
      <c r="J32" s="12">
        <f t="shared" si="3"/>
        <v>351.06</v>
      </c>
      <c r="K32" s="12">
        <f t="shared" si="3"/>
        <v>167.17999999999998</v>
      </c>
      <c r="L32" s="12">
        <f t="shared" si="3"/>
        <v>622.45000000000005</v>
      </c>
      <c r="M32" s="12">
        <f t="shared" si="3"/>
        <v>166.32000000000002</v>
      </c>
      <c r="N32" s="12">
        <f t="shared" si="3"/>
        <v>0</v>
      </c>
      <c r="O32" s="12">
        <f t="shared" si="3"/>
        <v>0</v>
      </c>
      <c r="P32" s="12">
        <f>SUM(C32:O32)</f>
        <v>3418.85</v>
      </c>
    </row>
    <row r="33" spans="1:16" x14ac:dyDescent="0.35">
      <c r="B33" s="37"/>
      <c r="C33" s="9"/>
      <c r="D33" s="13"/>
      <c r="E33" s="13"/>
      <c r="F33" s="13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35">
      <c r="A34" t="s">
        <v>6</v>
      </c>
      <c r="B34" s="37"/>
      <c r="C34" s="12">
        <f t="shared" ref="C34:O34" si="4">C16-C32</f>
        <v>303</v>
      </c>
      <c r="D34" s="12">
        <f>D16-D32</f>
        <v>1047</v>
      </c>
      <c r="E34" s="12">
        <f t="shared" si="4"/>
        <v>430</v>
      </c>
      <c r="F34" s="12">
        <f t="shared" si="4"/>
        <v>-599.5</v>
      </c>
      <c r="G34" s="12">
        <f t="shared" si="4"/>
        <v>-443.81</v>
      </c>
      <c r="H34" s="12">
        <f t="shared" si="4"/>
        <v>87.66</v>
      </c>
      <c r="I34" s="12">
        <f t="shared" si="4"/>
        <v>-3.6099999999999994</v>
      </c>
      <c r="J34" s="12">
        <f t="shared" si="4"/>
        <v>-272.51</v>
      </c>
      <c r="K34" s="12">
        <f t="shared" si="4"/>
        <v>-125.17999999999998</v>
      </c>
      <c r="L34" s="12">
        <f t="shared" si="4"/>
        <v>-517.95000000000005</v>
      </c>
      <c r="M34" s="12">
        <f t="shared" si="4"/>
        <v>-60.820000000000022</v>
      </c>
      <c r="N34" s="12">
        <f t="shared" si="4"/>
        <v>10</v>
      </c>
      <c r="O34" s="12">
        <f t="shared" si="4"/>
        <v>0</v>
      </c>
      <c r="P34" s="14">
        <f>SUM(C34:O34)</f>
        <v>-145.72</v>
      </c>
    </row>
    <row r="35" spans="1:16" x14ac:dyDescent="0.35">
      <c r="B35" s="37"/>
      <c r="C35" s="13"/>
      <c r="D35" s="13"/>
      <c r="E35" s="13"/>
      <c r="F35" s="13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35">
      <c r="A36" t="s">
        <v>5</v>
      </c>
      <c r="B36" s="37"/>
      <c r="C36" s="12">
        <f>C4+C34</f>
        <v>4632.3100000000004</v>
      </c>
      <c r="D36" s="12">
        <f>C36+D34</f>
        <v>5679.31</v>
      </c>
      <c r="E36" s="12">
        <f>D36+E34</f>
        <v>6109.31</v>
      </c>
      <c r="F36" s="12">
        <f>E36+F34</f>
        <v>5509.81</v>
      </c>
      <c r="G36" s="12">
        <f>F36+G34</f>
        <v>5066</v>
      </c>
      <c r="H36" s="12">
        <f t="shared" ref="H36:N36" si="5">G36+H34</f>
        <v>5153.66</v>
      </c>
      <c r="I36" s="12">
        <f t="shared" si="5"/>
        <v>5150.05</v>
      </c>
      <c r="J36" s="12">
        <f t="shared" si="5"/>
        <v>4877.54</v>
      </c>
      <c r="K36" s="12">
        <f t="shared" si="5"/>
        <v>4752.3599999999997</v>
      </c>
      <c r="L36" s="12">
        <f t="shared" si="5"/>
        <v>4234.41</v>
      </c>
      <c r="M36" s="12">
        <f t="shared" si="5"/>
        <v>4173.59</v>
      </c>
      <c r="N36" s="12">
        <f t="shared" si="5"/>
        <v>4183.59</v>
      </c>
      <c r="O36" s="9"/>
      <c r="P36" s="9"/>
    </row>
    <row r="37" spans="1:16" x14ac:dyDescent="0.35">
      <c r="B37" s="37"/>
      <c r="C37" s="13"/>
      <c r="D37" s="13"/>
      <c r="E37" s="13"/>
      <c r="F37" s="13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35">
      <c r="A38" t="s">
        <v>4</v>
      </c>
      <c r="B38" s="37"/>
      <c r="C38" s="12">
        <v>4632.3100000000004</v>
      </c>
      <c r="D38" s="12">
        <v>5679.31</v>
      </c>
      <c r="E38" s="12">
        <v>6109.31</v>
      </c>
      <c r="F38" s="12">
        <v>5509.81</v>
      </c>
      <c r="G38" s="12">
        <v>5066</v>
      </c>
      <c r="H38" s="12">
        <v>5153.66</v>
      </c>
      <c r="I38" s="12">
        <v>5150.05</v>
      </c>
      <c r="J38" s="12">
        <v>4877.54</v>
      </c>
      <c r="K38" s="12">
        <v>4752.3599999999997</v>
      </c>
      <c r="L38" s="12">
        <v>4234.41</v>
      </c>
      <c r="M38" s="12">
        <v>4173.59</v>
      </c>
      <c r="N38" s="12">
        <v>4183.59</v>
      </c>
      <c r="O38" s="9"/>
      <c r="P38" s="9"/>
    </row>
    <row r="39" spans="1:16" x14ac:dyDescent="0.35">
      <c r="B39" s="37"/>
      <c r="C39" s="13"/>
      <c r="D39" s="13"/>
      <c r="E39" s="13"/>
      <c r="F39" s="13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35">
      <c r="A40" t="s">
        <v>11</v>
      </c>
      <c r="B40" s="37"/>
      <c r="C40" s="15">
        <f>C36-C38</f>
        <v>0</v>
      </c>
      <c r="D40" s="15">
        <f t="shared" ref="D40:N40" si="6">D36-D38</f>
        <v>0</v>
      </c>
      <c r="E40" s="15">
        <f t="shared" si="6"/>
        <v>0</v>
      </c>
      <c r="F40" s="15">
        <f t="shared" si="6"/>
        <v>0</v>
      </c>
      <c r="G40" s="15">
        <f t="shared" si="6"/>
        <v>0</v>
      </c>
      <c r="H40" s="15">
        <f t="shared" si="6"/>
        <v>0</v>
      </c>
      <c r="I40" s="15">
        <f t="shared" si="6"/>
        <v>0</v>
      </c>
      <c r="J40" s="15">
        <f t="shared" si="6"/>
        <v>0</v>
      </c>
      <c r="K40" s="15">
        <f t="shared" si="6"/>
        <v>0</v>
      </c>
      <c r="L40" s="15">
        <f t="shared" si="6"/>
        <v>0</v>
      </c>
      <c r="M40" s="15">
        <f t="shared" si="6"/>
        <v>0</v>
      </c>
      <c r="N40" s="15">
        <f t="shared" si="6"/>
        <v>0</v>
      </c>
      <c r="O40" s="9"/>
      <c r="P40" s="9"/>
    </row>
    <row r="41" spans="1:16" x14ac:dyDescent="0.35">
      <c r="B41" s="37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35">
      <c r="B42" s="37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35">
      <c r="B43" s="37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35">
      <c r="B44" s="3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35">
      <c r="B45" s="37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35">
      <c r="B46" s="3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35">
      <c r="B47" s="3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35">
      <c r="B48" s="3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x14ac:dyDescent="0.3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3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35">
      <c r="A51" s="16"/>
      <c r="B51" s="35"/>
    </row>
    <row r="52" spans="1:16" x14ac:dyDescent="0.35">
      <c r="A52" s="16"/>
      <c r="B52" s="35"/>
    </row>
    <row r="53" spans="1:16" x14ac:dyDescent="0.35">
      <c r="A53" s="16"/>
      <c r="B53" s="35"/>
    </row>
    <row r="54" spans="1:16" x14ac:dyDescent="0.35">
      <c r="A54" s="17"/>
      <c r="B54" s="35"/>
    </row>
    <row r="55" spans="1:16" x14ac:dyDescent="0.35">
      <c r="A55" s="16"/>
      <c r="B55" s="35"/>
    </row>
    <row r="56" spans="1:16" x14ac:dyDescent="0.35">
      <c r="A56" s="16"/>
      <c r="B56" s="35"/>
    </row>
    <row r="57" spans="1:16" x14ac:dyDescent="0.35">
      <c r="A57" s="16"/>
      <c r="B57" s="35"/>
    </row>
    <row r="58" spans="1:16" x14ac:dyDescent="0.35">
      <c r="A58" s="16"/>
      <c r="B58" s="35"/>
    </row>
    <row r="59" spans="1:16" x14ac:dyDescent="0.35">
      <c r="A59" s="17"/>
      <c r="B59" s="35"/>
    </row>
    <row r="60" spans="1:16" x14ac:dyDescent="0.35">
      <c r="A60" s="17"/>
      <c r="B60" s="35"/>
    </row>
    <row r="61" spans="1:16" x14ac:dyDescent="0.35">
      <c r="A61" s="17"/>
      <c r="B61" s="35"/>
    </row>
    <row r="62" spans="1:16" x14ac:dyDescent="0.35">
      <c r="A62" s="17"/>
      <c r="B62" s="35"/>
    </row>
    <row r="63" spans="1:16" x14ac:dyDescent="0.35">
      <c r="A63" s="17"/>
      <c r="B63" s="35"/>
    </row>
    <row r="64" spans="1:16" x14ac:dyDescent="0.35">
      <c r="A64" s="17"/>
      <c r="B64" s="35"/>
    </row>
  </sheetData>
  <mergeCells count="1">
    <mergeCell ref="A1:D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C205F-1E8A-4A91-A24D-BB1F0F791A36}">
  <dimension ref="A1:K31"/>
  <sheetViews>
    <sheetView workbookViewId="0">
      <selection activeCell="E15" sqref="E15"/>
    </sheetView>
  </sheetViews>
  <sheetFormatPr defaultRowHeight="14.5" x14ac:dyDescent="0.35"/>
  <cols>
    <col min="2" max="2" width="30" customWidth="1"/>
    <col min="3" max="4" width="16.7265625" customWidth="1"/>
    <col min="5" max="5" width="16.36328125" customWidth="1"/>
    <col min="6" max="6" width="14.36328125" customWidth="1"/>
    <col min="7" max="7" width="10" customWidth="1"/>
    <col min="8" max="8" width="10.90625" customWidth="1"/>
    <col min="9" max="9" width="11.1796875" customWidth="1"/>
    <col min="10" max="10" width="10.26953125" customWidth="1"/>
  </cols>
  <sheetData>
    <row r="1" spans="1:11" ht="76" customHeight="1" x14ac:dyDescent="0.35">
      <c r="A1" s="141" t="s">
        <v>109</v>
      </c>
      <c r="B1" s="141"/>
      <c r="C1" s="141"/>
      <c r="D1" s="141"/>
    </row>
    <row r="2" spans="1:11" x14ac:dyDescent="0.35">
      <c r="B2" s="40" t="s">
        <v>88</v>
      </c>
    </row>
    <row r="3" spans="1:11" x14ac:dyDescent="0.35">
      <c r="G3" s="136" t="s">
        <v>99</v>
      </c>
      <c r="H3" s="136"/>
      <c r="I3" s="136"/>
      <c r="J3" s="136"/>
    </row>
    <row r="4" spans="1:11" x14ac:dyDescent="0.35">
      <c r="B4" s="41"/>
      <c r="C4" s="41" t="s">
        <v>90</v>
      </c>
      <c r="D4" s="41" t="s">
        <v>93</v>
      </c>
      <c r="E4" s="41" t="s">
        <v>46</v>
      </c>
      <c r="F4" s="41" t="s">
        <v>47</v>
      </c>
      <c r="G4" s="41" t="s">
        <v>94</v>
      </c>
      <c r="H4" s="41" t="s">
        <v>95</v>
      </c>
      <c r="I4" s="41" t="s">
        <v>96</v>
      </c>
      <c r="J4" s="41" t="s">
        <v>97</v>
      </c>
      <c r="K4" s="41" t="s">
        <v>98</v>
      </c>
    </row>
    <row r="5" spans="1:11" x14ac:dyDescent="0.35">
      <c r="K5">
        <f>SUM(G5:J5)</f>
        <v>0</v>
      </c>
    </row>
    <row r="6" spans="1:11" x14ac:dyDescent="0.35">
      <c r="B6" s="40" t="s">
        <v>89</v>
      </c>
      <c r="K6">
        <f t="shared" ref="K6:K21" si="0">SUM(G6:J6)</f>
        <v>0</v>
      </c>
    </row>
    <row r="7" spans="1:11" x14ac:dyDescent="0.35">
      <c r="B7" t="s">
        <v>92</v>
      </c>
      <c r="G7">
        <v>5</v>
      </c>
      <c r="K7">
        <f t="shared" si="0"/>
        <v>5</v>
      </c>
    </row>
    <row r="8" spans="1:11" x14ac:dyDescent="0.35">
      <c r="B8" t="s">
        <v>50</v>
      </c>
      <c r="G8">
        <v>10</v>
      </c>
      <c r="K8">
        <f t="shared" si="0"/>
        <v>10</v>
      </c>
    </row>
    <row r="9" spans="1:11" x14ac:dyDescent="0.35">
      <c r="B9" t="s">
        <v>55</v>
      </c>
      <c r="K9">
        <f t="shared" si="0"/>
        <v>0</v>
      </c>
    </row>
    <row r="10" spans="1:11" x14ac:dyDescent="0.35">
      <c r="B10" t="s">
        <v>65</v>
      </c>
      <c r="K10">
        <f t="shared" si="0"/>
        <v>0</v>
      </c>
    </row>
    <row r="11" spans="1:11" x14ac:dyDescent="0.35">
      <c r="K11">
        <f t="shared" si="0"/>
        <v>0</v>
      </c>
    </row>
    <row r="13" spans="1:11" x14ac:dyDescent="0.35">
      <c r="B13" t="s">
        <v>113</v>
      </c>
      <c r="K13">
        <f>SUM(K5:K12)</f>
        <v>15</v>
      </c>
    </row>
    <row r="15" spans="1:11" x14ac:dyDescent="0.35">
      <c r="B15" s="40" t="s">
        <v>91</v>
      </c>
    </row>
    <row r="16" spans="1:11" x14ac:dyDescent="0.35">
      <c r="B16" t="str">
        <f>B7</f>
        <v>General Meetings</v>
      </c>
      <c r="G16">
        <v>6</v>
      </c>
      <c r="K16">
        <f t="shared" si="0"/>
        <v>6</v>
      </c>
    </row>
    <row r="17" spans="2:11" x14ac:dyDescent="0.35">
      <c r="B17" t="str">
        <f>B8</f>
        <v>Art Appreciation 1</v>
      </c>
      <c r="G17">
        <v>8</v>
      </c>
      <c r="K17">
        <f t="shared" si="0"/>
        <v>8</v>
      </c>
    </row>
    <row r="18" spans="2:11" x14ac:dyDescent="0.35">
      <c r="B18" t="str">
        <f>B9</f>
        <v>Creative Writing</v>
      </c>
      <c r="K18">
        <f t="shared" si="0"/>
        <v>0</v>
      </c>
    </row>
    <row r="19" spans="2:11" x14ac:dyDescent="0.35">
      <c r="B19" t="str">
        <f>B10</f>
        <v>Modern World</v>
      </c>
      <c r="K19">
        <f t="shared" si="0"/>
        <v>0</v>
      </c>
    </row>
    <row r="20" spans="2:11" x14ac:dyDescent="0.35">
      <c r="K20">
        <f t="shared" si="0"/>
        <v>0</v>
      </c>
    </row>
    <row r="21" spans="2:11" x14ac:dyDescent="0.35">
      <c r="K21">
        <f t="shared" si="0"/>
        <v>0</v>
      </c>
    </row>
    <row r="23" spans="2:11" x14ac:dyDescent="0.35">
      <c r="B23" t="s">
        <v>113</v>
      </c>
      <c r="K23">
        <f>SUM(K16:K22)</f>
        <v>14</v>
      </c>
    </row>
    <row r="31" spans="2:11" x14ac:dyDescent="0.35">
      <c r="B31" t="s">
        <v>87</v>
      </c>
    </row>
  </sheetData>
  <mergeCells count="2">
    <mergeCell ref="G3:J3"/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0706-74A9-4589-84E8-D03FF5F34678}">
  <dimension ref="A1:AR14"/>
  <sheetViews>
    <sheetView workbookViewId="0">
      <selection activeCell="H5" sqref="H5"/>
    </sheetView>
  </sheetViews>
  <sheetFormatPr defaultRowHeight="14.5" x14ac:dyDescent="0.35"/>
  <sheetData>
    <row r="1" spans="1:44" ht="76" customHeight="1" x14ac:dyDescent="0.35">
      <c r="A1" s="141" t="s">
        <v>110</v>
      </c>
      <c r="B1" s="141"/>
      <c r="C1" s="141"/>
      <c r="D1" s="141"/>
      <c r="E1" s="142"/>
      <c r="F1" s="142"/>
      <c r="G1" s="142"/>
      <c r="H1" s="142"/>
      <c r="I1" s="142"/>
      <c r="J1" s="142"/>
    </row>
    <row r="2" spans="1:44" x14ac:dyDescent="0.35">
      <c r="B2" s="40" t="s">
        <v>100</v>
      </c>
    </row>
    <row r="3" spans="1:44" s="43" customFormat="1" ht="177.5" x14ac:dyDescent="0.35">
      <c r="A3" s="44" t="s">
        <v>43</v>
      </c>
      <c r="B3" s="44" t="s">
        <v>44</v>
      </c>
      <c r="C3" s="45"/>
      <c r="D3" s="46" t="s">
        <v>45</v>
      </c>
      <c r="E3" s="47" t="s">
        <v>46</v>
      </c>
      <c r="F3" s="47" t="s">
        <v>47</v>
      </c>
      <c r="G3" s="48" t="s">
        <v>48</v>
      </c>
      <c r="H3" s="49" t="s">
        <v>49</v>
      </c>
      <c r="I3" s="49" t="s">
        <v>50</v>
      </c>
      <c r="J3" s="49" t="s">
        <v>51</v>
      </c>
      <c r="K3" s="49" t="s">
        <v>52</v>
      </c>
      <c r="L3" s="49" t="s">
        <v>53</v>
      </c>
      <c r="M3" s="49" t="s">
        <v>54</v>
      </c>
      <c r="N3" s="49" t="s">
        <v>55</v>
      </c>
      <c r="O3" s="49" t="s">
        <v>56</v>
      </c>
      <c r="P3" s="49" t="s">
        <v>57</v>
      </c>
      <c r="Q3" s="49" t="s">
        <v>58</v>
      </c>
      <c r="R3" s="49" t="s">
        <v>59</v>
      </c>
      <c r="S3" s="49" t="s">
        <v>60</v>
      </c>
      <c r="T3" s="49" t="s">
        <v>61</v>
      </c>
      <c r="U3" s="49" t="s">
        <v>62</v>
      </c>
      <c r="V3" s="49" t="s">
        <v>63</v>
      </c>
      <c r="W3" s="49" t="s">
        <v>64</v>
      </c>
      <c r="X3" s="49" t="s">
        <v>65</v>
      </c>
      <c r="Y3" s="49" t="s">
        <v>66</v>
      </c>
      <c r="Z3" s="49" t="s">
        <v>67</v>
      </c>
      <c r="AA3" s="49" t="s">
        <v>68</v>
      </c>
      <c r="AB3" s="49" t="s">
        <v>69</v>
      </c>
      <c r="AC3" s="49" t="s">
        <v>70</v>
      </c>
      <c r="AD3" s="49" t="s">
        <v>71</v>
      </c>
      <c r="AE3" s="50" t="s">
        <v>72</v>
      </c>
      <c r="AF3" s="49" t="s">
        <v>73</v>
      </c>
      <c r="AG3" s="49" t="s">
        <v>74</v>
      </c>
      <c r="AH3" s="49" t="s">
        <v>75</v>
      </c>
      <c r="AI3" s="49" t="s">
        <v>76</v>
      </c>
      <c r="AJ3" s="49" t="s">
        <v>77</v>
      </c>
      <c r="AK3" s="49" t="s">
        <v>78</v>
      </c>
      <c r="AL3" s="50" t="s">
        <v>79</v>
      </c>
      <c r="AM3" s="50" t="s">
        <v>80</v>
      </c>
      <c r="AN3" s="50" t="s">
        <v>81</v>
      </c>
      <c r="AO3" s="50" t="s">
        <v>82</v>
      </c>
      <c r="AP3" s="49" t="s">
        <v>83</v>
      </c>
      <c r="AQ3" s="51" t="s">
        <v>84</v>
      </c>
      <c r="AR3" s="42"/>
    </row>
    <row r="5" spans="1:44" s="43" customFormat="1" ht="15.5" x14ac:dyDescent="0.35">
      <c r="A5" s="52"/>
      <c r="D5" s="53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>
        <f>SUM(H5:AP5)</f>
        <v>0</v>
      </c>
      <c r="AR5" s="52" t="str">
        <f>IF(AQ5=G5,"y","n")</f>
        <v>y</v>
      </c>
    </row>
    <row r="12" spans="1:44" ht="162.5" x14ac:dyDescent="0.35">
      <c r="A12" s="61"/>
      <c r="B12" s="62" t="s">
        <v>43</v>
      </c>
      <c r="C12" s="63" t="s">
        <v>45</v>
      </c>
      <c r="D12" s="64" t="s">
        <v>46</v>
      </c>
      <c r="E12" s="64" t="s">
        <v>47</v>
      </c>
      <c r="F12" s="65" t="s">
        <v>48</v>
      </c>
      <c r="G12" s="65" t="s">
        <v>101</v>
      </c>
      <c r="H12" s="66" t="s">
        <v>49</v>
      </c>
      <c r="I12" s="67" t="s">
        <v>50</v>
      </c>
      <c r="J12" s="68" t="s">
        <v>51</v>
      </c>
      <c r="K12" s="67" t="s">
        <v>52</v>
      </c>
      <c r="L12" s="68" t="s">
        <v>53</v>
      </c>
      <c r="M12" s="67" t="s">
        <v>54</v>
      </c>
      <c r="N12" s="68" t="s">
        <v>102</v>
      </c>
      <c r="O12" s="67" t="s">
        <v>56</v>
      </c>
      <c r="P12" s="67" t="s">
        <v>57</v>
      </c>
      <c r="Q12" s="68" t="s">
        <v>58</v>
      </c>
      <c r="R12" s="67" t="s">
        <v>59</v>
      </c>
      <c r="S12" s="68" t="s">
        <v>60</v>
      </c>
      <c r="T12" s="67" t="s">
        <v>61</v>
      </c>
      <c r="U12" s="68" t="s">
        <v>62</v>
      </c>
      <c r="V12" s="67" t="s">
        <v>63</v>
      </c>
      <c r="W12" s="68" t="s">
        <v>64</v>
      </c>
      <c r="X12" s="67" t="s">
        <v>65</v>
      </c>
      <c r="Y12" s="68" t="s">
        <v>66</v>
      </c>
      <c r="Z12" s="67" t="s">
        <v>67</v>
      </c>
      <c r="AA12" s="68" t="s">
        <v>68</v>
      </c>
      <c r="AB12" s="68" t="s">
        <v>103</v>
      </c>
      <c r="AC12" s="67" t="s">
        <v>70</v>
      </c>
      <c r="AD12" s="68" t="s">
        <v>71</v>
      </c>
      <c r="AE12" s="67" t="s">
        <v>104</v>
      </c>
      <c r="AF12" s="68" t="s">
        <v>73</v>
      </c>
      <c r="AG12" s="67" t="s">
        <v>74</v>
      </c>
      <c r="AH12" s="68" t="s">
        <v>75</v>
      </c>
      <c r="AI12" s="67" t="s">
        <v>76</v>
      </c>
      <c r="AJ12" s="68" t="s">
        <v>77</v>
      </c>
      <c r="AK12" s="67" t="s">
        <v>78</v>
      </c>
      <c r="AL12" s="69" t="s">
        <v>105</v>
      </c>
      <c r="AM12" s="70" t="s">
        <v>80</v>
      </c>
      <c r="AN12" s="69" t="s">
        <v>106</v>
      </c>
      <c r="AO12" s="70" t="s">
        <v>107</v>
      </c>
      <c r="AP12" s="69" t="s">
        <v>83</v>
      </c>
      <c r="AQ12" s="71" t="s">
        <v>108</v>
      </c>
      <c r="AR12" s="72"/>
    </row>
    <row r="14" spans="1:44" ht="16.5" x14ac:dyDescent="0.35">
      <c r="A14" s="55"/>
      <c r="B14" s="56">
        <v>1</v>
      </c>
      <c r="C14" s="57"/>
      <c r="D14" s="58"/>
      <c r="E14" s="58"/>
      <c r="F14" s="58"/>
      <c r="G14" s="59"/>
      <c r="H14" s="58"/>
      <c r="I14" s="59"/>
      <c r="J14" s="59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>
        <f>SUM(H14:AP14)</f>
        <v>0</v>
      </c>
      <c r="AR14" s="18" t="str">
        <f>IF(AQ14=F14,"y","n")</f>
        <v>y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Income &amp; Expenditure</vt:lpstr>
      <vt:lpstr>Journal_Ledger</vt:lpstr>
      <vt:lpstr>Balance Sheet</vt:lpstr>
      <vt:lpstr>Cashflows</vt:lpstr>
      <vt:lpstr>Groups</vt:lpstr>
      <vt:lpstr>Back Up for Groups</vt:lpstr>
      <vt:lpstr>'Income &amp; Expenditure'!Print_Area</vt:lpstr>
      <vt:lpstr>Journal_Ledger!Print_Area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Aish</dc:creator>
  <cp:lastModifiedBy>Derek Harwood</cp:lastModifiedBy>
  <cp:lastPrinted>2018-10-09T22:20:45Z</cp:lastPrinted>
  <dcterms:created xsi:type="dcterms:W3CDTF">2013-01-17T13:52:54Z</dcterms:created>
  <dcterms:modified xsi:type="dcterms:W3CDTF">2023-05-03T06:24:02Z</dcterms:modified>
</cp:coreProperties>
</file>